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pfito365-my.sharepoint.com/personal/parinda_tom_cpf_co_th/Documents/ShareData_Current/1 CPF Folder/Financial Statements/2023/งบปี 2023/Thai/"/>
    </mc:Choice>
  </mc:AlternateContent>
  <xr:revisionPtr revIDLastSave="1" documentId="13_ncr:1_{62A6B1D6-3F75-4B36-B298-768C7AA6DCBE}" xr6:coauthVersionLast="47" xr6:coauthVersionMax="47" xr10:uidLastSave="{A4FDC88B-112C-4817-96D0-6DB2C9BFBE9C}"/>
  <bookViews>
    <workbookView xWindow="-110" yWindow="-110" windowWidth="19420" windowHeight="10420" tabRatio="623" xr2:uid="{00000000-000D-0000-FFFF-FFFF00000000}"/>
  </bookViews>
  <sheets>
    <sheet name="BS-7-10" sheetId="18" r:id="rId1"/>
    <sheet name="PL-11-14" sheetId="23" r:id="rId2"/>
    <sheet name="CH 16 - oldver " sheetId="28" state="hidden" r:id="rId3"/>
    <sheet name="CH 15" sheetId="30" r:id="rId4"/>
    <sheet name="CH 16" sheetId="29" r:id="rId5"/>
    <sheet name="CH 17" sheetId="25" r:id="rId6"/>
    <sheet name="CH 18" sheetId="31" r:id="rId7"/>
    <sheet name="CF-19-22" sheetId="22" r:id="rId8"/>
  </sheets>
  <externalReferences>
    <externalReference r:id="rId9"/>
  </externalReferences>
  <definedNames>
    <definedName name="__FPMExcelClient_CellBasedFunctionStatus" localSheetId="0" hidden="1">"2_2_2_2_2"</definedName>
    <definedName name="__FPMExcelClient_CellBasedFunctionStatus" localSheetId="7" hidden="1">"2_2_2_2_2"</definedName>
    <definedName name="__FPMExcelClient_CellBasedFunctionStatus" localSheetId="3" hidden="1">"2_2_2_2_2"</definedName>
    <definedName name="__FPMExcelClient_CellBasedFunctionStatus" localSheetId="4" hidden="1">"2_2_2_2_2"</definedName>
    <definedName name="__FPMExcelClient_CellBasedFunctionStatus" localSheetId="2" hidden="1">"2_2_2_2_2"</definedName>
    <definedName name="__FPMExcelClient_CellBasedFunctionStatus" localSheetId="5" hidden="1">"2_2_2_2_2"</definedName>
    <definedName name="__FPMExcelClient_CellBasedFunctionStatus" localSheetId="6" hidden="1">"2_2_2_2_2"</definedName>
    <definedName name="__FPMExcelClient_CellBasedFunctionStatus" localSheetId="1" hidden="1">"2_2_2_2_2"</definedName>
    <definedName name="CIQWBGuid" hidden="1">"46794357-453f-4fb3-a5c6-b5886301ad46"</definedName>
    <definedName name="CIQWBInfo" hidden="1">"{ ""CIQVersion"":""9.47.1108.4092"" }"</definedName>
    <definedName name="_xlnm.Print_Area" localSheetId="0">'BS-7-10'!$A$1:$J$117</definedName>
    <definedName name="_xlnm.Print_Area" localSheetId="7">'CF-19-22'!$A$1:$J$137</definedName>
    <definedName name="_xlnm.Print_Area" localSheetId="3">'CH 15'!$A$1:$AO$38</definedName>
    <definedName name="_xlnm.Print_Area" localSheetId="4">'CH 16'!$A$1:$AO$40</definedName>
    <definedName name="_xlnm.Print_Area" localSheetId="2">'CH 16 - oldver '!$A$1:$AK$38</definedName>
    <definedName name="_xlnm.Print_Area" localSheetId="5">'CH 17'!$A$1:$AE$29</definedName>
    <definedName name="_xlnm.Print_Area" localSheetId="6">'CH 18'!$A$1:$AE$32</definedName>
    <definedName name="_xlnm.Print_Area" localSheetId="1">'PL-11-14'!$A$1:$J$103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4" i="30" l="1"/>
  <c r="F78" i="22"/>
  <c r="D78" i="22"/>
  <c r="Q18" i="30" l="1"/>
  <c r="O17" i="30"/>
  <c r="S20" i="29"/>
  <c r="Q20" i="29"/>
  <c r="O20" i="29"/>
  <c r="AC20" i="31" l="1"/>
  <c r="W20" i="31"/>
  <c r="U20" i="31"/>
  <c r="S20" i="31"/>
  <c r="Q20" i="31"/>
  <c r="O20" i="31"/>
  <c r="M20" i="31"/>
  <c r="K20" i="31"/>
  <c r="I20" i="31"/>
  <c r="G20" i="31"/>
  <c r="E20" i="31"/>
  <c r="C20" i="31"/>
  <c r="Y29" i="31"/>
  <c r="AA29" i="31" s="1"/>
  <c r="AE29" i="31" s="1"/>
  <c r="AA35" i="29"/>
  <c r="AC35" i="29"/>
  <c r="AI35" i="29"/>
  <c r="AE34" i="29"/>
  <c r="AG34" i="29" s="1"/>
  <c r="AE37" i="29"/>
  <c r="AG37" i="29" s="1"/>
  <c r="AK37" i="29" s="1"/>
  <c r="AO37" i="29" s="1"/>
  <c r="AE39" i="29"/>
  <c r="D18" i="23" l="1"/>
  <c r="H88" i="23" l="1"/>
  <c r="H74" i="23"/>
  <c r="H90" i="23" s="1"/>
  <c r="H18" i="23" l="1"/>
  <c r="J78" i="22" l="1"/>
  <c r="H78" i="22"/>
  <c r="Y28" i="31" l="1"/>
  <c r="AA28" i="31" s="1"/>
  <c r="AE28" i="31" s="1"/>
  <c r="Y31" i="31"/>
  <c r="AA31" i="31" s="1"/>
  <c r="AE31" i="31" s="1"/>
  <c r="AC27" i="31"/>
  <c r="W27" i="31"/>
  <c r="U27" i="31"/>
  <c r="S27" i="31"/>
  <c r="Q27" i="31"/>
  <c r="M27" i="31"/>
  <c r="K27" i="31"/>
  <c r="I27" i="31"/>
  <c r="G27" i="31"/>
  <c r="E27" i="31"/>
  <c r="C27" i="31"/>
  <c r="Y26" i="31"/>
  <c r="AA26" i="31" s="1"/>
  <c r="AE26" i="31" s="1"/>
  <c r="Y25" i="31"/>
  <c r="AA25" i="31" s="1"/>
  <c r="AE25" i="31" s="1"/>
  <c r="Y23" i="31"/>
  <c r="AC21" i="31"/>
  <c r="W21" i="31"/>
  <c r="U21" i="31"/>
  <c r="S21" i="31"/>
  <c r="Q21" i="31"/>
  <c r="O21" i="31"/>
  <c r="M21" i="31"/>
  <c r="K21" i="31"/>
  <c r="I21" i="31"/>
  <c r="G21" i="31"/>
  <c r="E21" i="31"/>
  <c r="C21" i="31"/>
  <c r="Y18" i="31"/>
  <c r="AA18" i="31" s="1"/>
  <c r="AE18" i="31" s="1"/>
  <c r="Y17" i="31"/>
  <c r="Y19" i="31"/>
  <c r="Y14" i="31"/>
  <c r="G32" i="31" l="1"/>
  <c r="K32" i="31"/>
  <c r="M32" i="31"/>
  <c r="AA17" i="31"/>
  <c r="Y20" i="31"/>
  <c r="Y21" i="31" s="1"/>
  <c r="Y32" i="31" s="1"/>
  <c r="E32" i="31"/>
  <c r="I32" i="31"/>
  <c r="U32" i="31"/>
  <c r="Q32" i="31"/>
  <c r="AC32" i="31"/>
  <c r="W32" i="31"/>
  <c r="S32" i="31"/>
  <c r="AA14" i="31"/>
  <c r="C32" i="31"/>
  <c r="Y27" i="31"/>
  <c r="AE14" i="31"/>
  <c r="AA19" i="31"/>
  <c r="AE17" i="31" l="1"/>
  <c r="AA20" i="31"/>
  <c r="AA21" i="31" s="1"/>
  <c r="AE19" i="31"/>
  <c r="AE20" i="31" l="1"/>
  <c r="AE21" i="31" s="1"/>
  <c r="O35" i="29"/>
  <c r="O28" i="29"/>
  <c r="AE13" i="30"/>
  <c r="AG13" i="30" l="1"/>
  <c r="O29" i="29"/>
  <c r="O33" i="30" l="1"/>
  <c r="O26" i="30"/>
  <c r="O18" i="30"/>
  <c r="AA28" i="25"/>
  <c r="AE28" i="25" s="1"/>
  <c r="Y28" i="25"/>
  <c r="Y25" i="25"/>
  <c r="AA25" i="25" s="1"/>
  <c r="AE25" i="25" s="1"/>
  <c r="Y24" i="25"/>
  <c r="Y22" i="25"/>
  <c r="Y18" i="25"/>
  <c r="Y17" i="25"/>
  <c r="AA17" i="25" s="1"/>
  <c r="AA18" i="25"/>
  <c r="AA24" i="25"/>
  <c r="AE24" i="25" s="1"/>
  <c r="AA22" i="25"/>
  <c r="AE22" i="25" s="1"/>
  <c r="Y14" i="25"/>
  <c r="AA14" i="25" s="1"/>
  <c r="O27" i="30" l="1"/>
  <c r="O37" i="30" s="1"/>
  <c r="AA19" i="25"/>
  <c r="AA20" i="25" s="1"/>
  <c r="AA29" i="25" s="1"/>
  <c r="AA26" i="25"/>
  <c r="AE17" i="25"/>
  <c r="AE14" i="25"/>
  <c r="O14" i="29" l="1"/>
  <c r="AE26" i="25"/>
  <c r="O40" i="29" l="1"/>
  <c r="M26" i="25"/>
  <c r="M19" i="25"/>
  <c r="M20" i="25" s="1"/>
  <c r="M29" i="25" s="1"/>
  <c r="H30" i="23"/>
  <c r="J30" i="23"/>
  <c r="H111" i="18"/>
  <c r="J82" i="18"/>
  <c r="D126" i="22" l="1"/>
  <c r="Q35" i="29" l="1"/>
  <c r="AE17" i="29"/>
  <c r="AG17" i="29" s="1"/>
  <c r="AM20" i="29"/>
  <c r="AI20" i="29"/>
  <c r="AC20" i="29"/>
  <c r="AA20" i="29"/>
  <c r="Y20" i="29"/>
  <c r="W20" i="29"/>
  <c r="U20" i="29"/>
  <c r="M20" i="29"/>
  <c r="K20" i="29"/>
  <c r="I20" i="29"/>
  <c r="G20" i="29"/>
  <c r="E20" i="29"/>
  <c r="C20" i="29"/>
  <c r="AE19" i="29"/>
  <c r="AE18" i="29"/>
  <c r="AG18" i="29" s="1"/>
  <c r="AK18" i="29" s="1"/>
  <c r="AO18" i="29" s="1"/>
  <c r="AE25" i="29"/>
  <c r="AG19" i="29" l="1"/>
  <c r="AK19" i="29" s="1"/>
  <c r="AO19" i="29" s="1"/>
  <c r="AE20" i="29"/>
  <c r="AK17" i="29"/>
  <c r="AG20" i="29" l="1"/>
  <c r="AO17" i="29"/>
  <c r="AO20" i="29" s="1"/>
  <c r="AK20" i="29"/>
  <c r="AE18" i="25"/>
  <c r="AE19" i="25" s="1"/>
  <c r="AE20" i="25" s="1"/>
  <c r="AE29" i="25" s="1"/>
  <c r="F82" i="18"/>
  <c r="J111" i="18" l="1"/>
  <c r="D111" i="18"/>
  <c r="F111" i="18"/>
  <c r="AC26" i="25"/>
  <c r="Y26" i="25"/>
  <c r="W26" i="25"/>
  <c r="U26" i="25"/>
  <c r="S26" i="25"/>
  <c r="Q26" i="25"/>
  <c r="O26" i="25"/>
  <c r="K26" i="25"/>
  <c r="I26" i="25"/>
  <c r="G26" i="25"/>
  <c r="E26" i="25"/>
  <c r="C26" i="25"/>
  <c r="AC19" i="25"/>
  <c r="AC20" i="25" s="1"/>
  <c r="Y19" i="25"/>
  <c r="Y20" i="25" s="1"/>
  <c r="W19" i="25"/>
  <c r="W20" i="25" s="1"/>
  <c r="U19" i="25"/>
  <c r="U20" i="25" s="1"/>
  <c r="S19" i="25"/>
  <c r="S20" i="25" s="1"/>
  <c r="Q19" i="25"/>
  <c r="Q20" i="25" s="1"/>
  <c r="O19" i="25"/>
  <c r="O20" i="25" s="1"/>
  <c r="O29" i="25" s="1"/>
  <c r="K19" i="25"/>
  <c r="K20" i="25" s="1"/>
  <c r="I19" i="25"/>
  <c r="I20" i="25" s="1"/>
  <c r="G19" i="25"/>
  <c r="G20" i="25" s="1"/>
  <c r="E19" i="25"/>
  <c r="E20" i="25" s="1"/>
  <c r="C19" i="25"/>
  <c r="C20" i="25" s="1"/>
  <c r="AE36" i="29"/>
  <c r="AM35" i="29"/>
  <c r="Y35" i="29"/>
  <c r="W35" i="29"/>
  <c r="U35" i="29"/>
  <c r="S35" i="29"/>
  <c r="M35" i="29"/>
  <c r="K35" i="29"/>
  <c r="I35" i="29"/>
  <c r="G35" i="29"/>
  <c r="E35" i="29"/>
  <c r="C35" i="29"/>
  <c r="AK34" i="29"/>
  <c r="AO34" i="29" s="1"/>
  <c r="AE33" i="29"/>
  <c r="AE31" i="29"/>
  <c r="AE35" i="29" s="1"/>
  <c r="AM28" i="29"/>
  <c r="AI28" i="29"/>
  <c r="AC28" i="29"/>
  <c r="AA28" i="29"/>
  <c r="Y28" i="29"/>
  <c r="W28" i="29"/>
  <c r="W29" i="29" s="1"/>
  <c r="W40" i="29" s="1"/>
  <c r="U28" i="29"/>
  <c r="S28" i="29"/>
  <c r="Q28" i="29"/>
  <c r="M28" i="29"/>
  <c r="K28" i="29"/>
  <c r="I28" i="29"/>
  <c r="G28" i="29"/>
  <c r="E28" i="29"/>
  <c r="E29" i="29" s="1"/>
  <c r="E40" i="29" s="1"/>
  <c r="C28" i="29"/>
  <c r="AE27" i="29"/>
  <c r="AG27" i="29" s="1"/>
  <c r="AK27" i="29" s="1"/>
  <c r="AO27" i="29" s="1"/>
  <c r="AE26" i="29"/>
  <c r="AG26" i="29" s="1"/>
  <c r="AK26" i="29" s="1"/>
  <c r="AO26" i="29" s="1"/>
  <c r="AG25" i="29"/>
  <c r="AK25" i="29" s="1"/>
  <c r="AO25" i="29" s="1"/>
  <c r="AE24" i="29"/>
  <c r="AG24" i="29" s="1"/>
  <c r="AK24" i="29" s="1"/>
  <c r="AO24" i="29" s="1"/>
  <c r="AE23" i="29"/>
  <c r="AE14" i="29"/>
  <c r="D30" i="23"/>
  <c r="AG36" i="29" l="1"/>
  <c r="AK36" i="29" s="1"/>
  <c r="AO36" i="29" s="1"/>
  <c r="C29" i="25"/>
  <c r="AG39" i="29"/>
  <c r="AK39" i="29" s="1"/>
  <c r="AO39" i="29" s="1"/>
  <c r="AG33" i="29"/>
  <c r="AK33" i="29" s="1"/>
  <c r="AO33" i="29" s="1"/>
  <c r="AI29" i="29"/>
  <c r="AI40" i="29" s="1"/>
  <c r="S29" i="29"/>
  <c r="S40" i="29" s="1"/>
  <c r="Q29" i="29"/>
  <c r="AM29" i="29"/>
  <c r="AM40" i="29" s="1"/>
  <c r="Q29" i="25"/>
  <c r="S29" i="25"/>
  <c r="G29" i="25"/>
  <c r="E29" i="25"/>
  <c r="I29" i="25"/>
  <c r="W29" i="25"/>
  <c r="K29" i="25"/>
  <c r="U29" i="25"/>
  <c r="AC29" i="25"/>
  <c r="Y29" i="25"/>
  <c r="Y29" i="29"/>
  <c r="Y40" i="29" s="1"/>
  <c r="AA29" i="29"/>
  <c r="AA40" i="29" s="1"/>
  <c r="K29" i="29"/>
  <c r="K40" i="29" s="1"/>
  <c r="AC29" i="29"/>
  <c r="AC40" i="29" s="1"/>
  <c r="M29" i="29"/>
  <c r="M40" i="29" s="1"/>
  <c r="G29" i="29"/>
  <c r="G40" i="29" s="1"/>
  <c r="I29" i="29"/>
  <c r="I40" i="29" s="1"/>
  <c r="AE28" i="29"/>
  <c r="C29" i="29"/>
  <c r="C40" i="29" s="1"/>
  <c r="U29" i="29"/>
  <c r="U40" i="29" s="1"/>
  <c r="AG23" i="29"/>
  <c r="AK23" i="29" s="1"/>
  <c r="AG31" i="29"/>
  <c r="AG35" i="29" s="1"/>
  <c r="AG28" i="29" l="1"/>
  <c r="AE29" i="29"/>
  <c r="AE40" i="29" s="1"/>
  <c r="AK31" i="29"/>
  <c r="AO23" i="29"/>
  <c r="AO28" i="29" s="1"/>
  <c r="AK28" i="29"/>
  <c r="AK13" i="30"/>
  <c r="AO31" i="29" l="1"/>
  <c r="AO35" i="29" s="1"/>
  <c r="AK35" i="29"/>
  <c r="AG29" i="29"/>
  <c r="AO29" i="29"/>
  <c r="AK29" i="29"/>
  <c r="AO13" i="30"/>
  <c r="Y33" i="30" l="1"/>
  <c r="D48" i="18" l="1"/>
  <c r="D48" i="23" l="1"/>
  <c r="D59" i="23" l="1"/>
  <c r="J104" i="22"/>
  <c r="H104" i="22"/>
  <c r="F104" i="22"/>
  <c r="D104" i="22"/>
  <c r="AE34" i="30" l="1"/>
  <c r="AE36" i="30"/>
  <c r="AE31" i="30"/>
  <c r="AE32" i="30"/>
  <c r="AG32" i="30" s="1"/>
  <c r="AE29" i="30"/>
  <c r="Y26" i="30"/>
  <c r="AE22" i="30"/>
  <c r="AE23" i="30"/>
  <c r="AE24" i="30"/>
  <c r="AE25" i="30"/>
  <c r="AG25" i="30" s="1"/>
  <c r="AK25" i="30" s="1"/>
  <c r="AO25" i="30" s="1"/>
  <c r="AE21" i="30"/>
  <c r="AE17" i="30"/>
  <c r="AE16" i="30"/>
  <c r="AG17" i="30" l="1"/>
  <c r="AK17" i="30" s="1"/>
  <c r="AO17" i="30" s="1"/>
  <c r="AG16" i="30"/>
  <c r="AK16" i="30" s="1"/>
  <c r="AO16" i="30" s="1"/>
  <c r="AG21" i="30"/>
  <c r="AK21" i="30" s="1"/>
  <c r="AO21" i="30" s="1"/>
  <c r="AK29" i="30"/>
  <c r="AO29" i="30" s="1"/>
  <c r="AG29" i="30"/>
  <c r="AG24" i="30"/>
  <c r="AK24" i="30" s="1"/>
  <c r="AO24" i="30" s="1"/>
  <c r="AG23" i="30"/>
  <c r="AK23" i="30" s="1"/>
  <c r="AO23" i="30" s="1"/>
  <c r="AG22" i="30"/>
  <c r="AK22" i="30" s="1"/>
  <c r="AO22" i="30" s="1"/>
  <c r="AG31" i="30"/>
  <c r="AK31" i="30" s="1"/>
  <c r="AO31" i="30" s="1"/>
  <c r="AG36" i="30"/>
  <c r="AK36" i="30" s="1"/>
  <c r="AO36" i="30" s="1"/>
  <c r="AK34" i="30"/>
  <c r="AO34" i="30" s="1"/>
  <c r="AK32" i="30"/>
  <c r="AO32" i="30" s="1"/>
  <c r="AO18" i="30" l="1"/>
  <c r="AM18" i="30"/>
  <c r="AK18" i="30"/>
  <c r="AI18" i="30"/>
  <c r="AG18" i="30"/>
  <c r="AC18" i="30"/>
  <c r="AA18" i="30"/>
  <c r="Y18" i="30"/>
  <c r="W18" i="30"/>
  <c r="U18" i="30"/>
  <c r="S18" i="30"/>
  <c r="M18" i="30"/>
  <c r="K18" i="30"/>
  <c r="I18" i="30"/>
  <c r="G18" i="30"/>
  <c r="E18" i="30"/>
  <c r="C18" i="30"/>
  <c r="AO33" i="30"/>
  <c r="AM33" i="30"/>
  <c r="AI33" i="30"/>
  <c r="AG33" i="30"/>
  <c r="AE33" i="30"/>
  <c r="AC33" i="30"/>
  <c r="AA33" i="30"/>
  <c r="W33" i="30"/>
  <c r="U33" i="30"/>
  <c r="S33" i="30"/>
  <c r="Q33" i="30"/>
  <c r="M33" i="30"/>
  <c r="K33" i="30"/>
  <c r="I33" i="30"/>
  <c r="G33" i="30"/>
  <c r="E33" i="30"/>
  <c r="C33" i="30"/>
  <c r="AO26" i="30"/>
  <c r="AM26" i="30"/>
  <c r="AK26" i="30"/>
  <c r="AI26" i="30"/>
  <c r="AG26" i="30"/>
  <c r="AE26" i="30"/>
  <c r="AC26" i="30"/>
  <c r="AA26" i="30"/>
  <c r="W26" i="30"/>
  <c r="U26" i="30"/>
  <c r="S26" i="30"/>
  <c r="Q26" i="30"/>
  <c r="M26" i="30"/>
  <c r="K26" i="30"/>
  <c r="I26" i="30"/>
  <c r="G26" i="30"/>
  <c r="E26" i="30"/>
  <c r="C26" i="30"/>
  <c r="AE18" i="30"/>
  <c r="G37" i="30" l="1"/>
  <c r="AC37" i="30"/>
  <c r="K37" i="30"/>
  <c r="Q37" i="30"/>
  <c r="C37" i="30"/>
  <c r="U37" i="30"/>
  <c r="C27" i="30"/>
  <c r="Q27" i="30"/>
  <c r="Y27" i="30"/>
  <c r="Y37" i="30" s="1"/>
  <c r="AK27" i="30"/>
  <c r="S27" i="30"/>
  <c r="S37" i="30" s="1"/>
  <c r="AI27" i="30"/>
  <c r="AI37" i="30" s="1"/>
  <c r="M27" i="30"/>
  <c r="M37" i="30" s="1"/>
  <c r="U27" i="30"/>
  <c r="AM27" i="30"/>
  <c r="AM37" i="30" s="1"/>
  <c r="AC27" i="30"/>
  <c r="I27" i="30"/>
  <c r="I37" i="30" s="1"/>
  <c r="K27" i="30"/>
  <c r="AE27" i="30"/>
  <c r="AE37" i="30" s="1"/>
  <c r="AG27" i="30"/>
  <c r="AG37" i="30" s="1"/>
  <c r="E27" i="30"/>
  <c r="E37" i="30" s="1"/>
  <c r="W27" i="30"/>
  <c r="W37" i="30" s="1"/>
  <c r="AO27" i="30"/>
  <c r="AO37" i="30" s="1"/>
  <c r="G27" i="30"/>
  <c r="AA27" i="30"/>
  <c r="AA37" i="30" s="1"/>
  <c r="AK33" i="30"/>
  <c r="AK37" i="30" s="1"/>
  <c r="Q14" i="29" l="1"/>
  <c r="Q40" i="29" s="1"/>
  <c r="J24" i="18"/>
  <c r="F24" i="18"/>
  <c r="AG14" i="29" l="1"/>
  <c r="AG40" i="29" s="1"/>
  <c r="J113" i="18"/>
  <c r="J73" i="18"/>
  <c r="J48" i="18"/>
  <c r="J50" i="18" s="1"/>
  <c r="F113" i="18"/>
  <c r="F73" i="18"/>
  <c r="F84" i="18" s="1"/>
  <c r="F48" i="18"/>
  <c r="F50" i="18" s="1"/>
  <c r="J103" i="23"/>
  <c r="J88" i="23"/>
  <c r="J74" i="23"/>
  <c r="J48" i="23"/>
  <c r="J18" i="23"/>
  <c r="F103" i="23"/>
  <c r="F88" i="23"/>
  <c r="F74" i="23"/>
  <c r="F48" i="23"/>
  <c r="F30" i="23"/>
  <c r="F18" i="23"/>
  <c r="J126" i="22"/>
  <c r="J37" i="22"/>
  <c r="J57" i="22" s="1"/>
  <c r="F126" i="22"/>
  <c r="F37" i="22"/>
  <c r="F57" i="22" s="1"/>
  <c r="AK14" i="29" l="1"/>
  <c r="AK40" i="29" s="1"/>
  <c r="J114" i="22"/>
  <c r="J117" i="22" s="1"/>
  <c r="J119" i="22" s="1"/>
  <c r="F114" i="22"/>
  <c r="F117" i="22" s="1"/>
  <c r="F119" i="22" s="1"/>
  <c r="F115" i="18"/>
  <c r="J59" i="23"/>
  <c r="F59" i="23"/>
  <c r="F117" i="18"/>
  <c r="J84" i="18"/>
  <c r="J115" i="18"/>
  <c r="J90" i="23"/>
  <c r="F90" i="23"/>
  <c r="F34" i="23"/>
  <c r="F36" i="23" s="1"/>
  <c r="J34" i="23"/>
  <c r="J36" i="23" s="1"/>
  <c r="D74" i="23"/>
  <c r="D88" i="23"/>
  <c r="D103" i="23"/>
  <c r="D24" i="18"/>
  <c r="H24" i="18"/>
  <c r="H48" i="18"/>
  <c r="D73" i="18"/>
  <c r="H73" i="18"/>
  <c r="D82" i="18"/>
  <c r="H82" i="18"/>
  <c r="H113" i="18"/>
  <c r="AO14" i="29" l="1"/>
  <c r="AO40" i="29" s="1"/>
  <c r="J91" i="23"/>
  <c r="F91" i="23"/>
  <c r="J117" i="18"/>
  <c r="D84" i="18"/>
  <c r="H115" i="18"/>
  <c r="D113" i="18"/>
  <c r="H50" i="18"/>
  <c r="D50" i="18"/>
  <c r="H84" i="18"/>
  <c r="H117" i="18" l="1"/>
  <c r="D115" i="18"/>
  <c r="D117" i="18" l="1"/>
  <c r="H34" i="23" l="1"/>
  <c r="H36" i="23" l="1"/>
  <c r="H48" i="23" l="1"/>
  <c r="H37" i="22"/>
  <c r="H57" i="22" s="1"/>
  <c r="H114" i="22" s="1"/>
  <c r="O27" i="31"/>
  <c r="O32" i="31" s="1"/>
  <c r="AA23" i="31"/>
  <c r="AE23" i="31" s="1"/>
  <c r="H59" i="23"/>
  <c r="H91" i="23" s="1"/>
  <c r="AA27" i="31" l="1"/>
  <c r="AA32" i="31" s="1"/>
  <c r="AE27" i="31"/>
  <c r="H103" i="23"/>
  <c r="AE32" i="31" l="1"/>
  <c r="AC27" i="28"/>
  <c r="AA28" i="28"/>
  <c r="AI37" i="28"/>
  <c r="AE37" i="28"/>
  <c r="Y37" i="28"/>
  <c r="U37" i="28"/>
  <c r="S37" i="28"/>
  <c r="Q37" i="28"/>
  <c r="O37" i="28"/>
  <c r="AA27" i="28"/>
  <c r="AA14" i="28" l="1"/>
  <c r="AC14" i="28" s="1"/>
  <c r="S28" i="28" l="1"/>
  <c r="Q28" i="28"/>
  <c r="O28" i="28"/>
  <c r="M28" i="28"/>
  <c r="K28" i="28"/>
  <c r="I28" i="28"/>
  <c r="G28" i="28"/>
  <c r="E28" i="28"/>
  <c r="C28" i="28"/>
  <c r="U28" i="28"/>
  <c r="W28" i="28"/>
  <c r="Y28" i="28"/>
  <c r="AE28" i="28"/>
  <c r="AI28" i="28"/>
  <c r="AG27" i="28"/>
  <c r="AK27" i="28" s="1"/>
  <c r="AA36" i="28" l="1"/>
  <c r="AG36" i="28" s="1"/>
  <c r="AK36" i="28" s="1"/>
  <c r="AI35" i="28"/>
  <c r="AE35" i="28"/>
  <c r="Y35" i="28"/>
  <c r="W35" i="28"/>
  <c r="W37" i="28" s="1"/>
  <c r="U35" i="28"/>
  <c r="S35" i="28"/>
  <c r="Q35" i="28"/>
  <c r="O35" i="28"/>
  <c r="M35" i="28"/>
  <c r="K35" i="28"/>
  <c r="I35" i="28"/>
  <c r="G35" i="28"/>
  <c r="E35" i="28"/>
  <c r="C35" i="28"/>
  <c r="AA34" i="28"/>
  <c r="AG34" i="28" s="1"/>
  <c r="AK34" i="28" s="1"/>
  <c r="AA33" i="28"/>
  <c r="AG33" i="28" s="1"/>
  <c r="AK33" i="28" s="1"/>
  <c r="AA31" i="28"/>
  <c r="AG31" i="28" s="1"/>
  <c r="AK31" i="28" s="1"/>
  <c r="AA25" i="28"/>
  <c r="AG25" i="28" s="1"/>
  <c r="AK25" i="28" s="1"/>
  <c r="AA26" i="28"/>
  <c r="AG26" i="28" s="1"/>
  <c r="AK26" i="28" s="1"/>
  <c r="AG24" i="28"/>
  <c r="AK24" i="28" s="1"/>
  <c r="AA24" i="28"/>
  <c r="AC24" i="28" s="1"/>
  <c r="AG23" i="28"/>
  <c r="AA23" i="28"/>
  <c r="AI20" i="28"/>
  <c r="AE20" i="28"/>
  <c r="Y20" i="28"/>
  <c r="W20" i="28"/>
  <c r="U20" i="28"/>
  <c r="S20" i="28"/>
  <c r="Q20" i="28"/>
  <c r="Q29" i="28" s="1"/>
  <c r="O20" i="28"/>
  <c r="O29" i="28" s="1"/>
  <c r="M20" i="28"/>
  <c r="K20" i="28"/>
  <c r="I20" i="28"/>
  <c r="G20" i="28"/>
  <c r="E20" i="28"/>
  <c r="C20" i="28"/>
  <c r="AC19" i="28"/>
  <c r="AA18" i="28"/>
  <c r="AI15" i="28"/>
  <c r="AG15" i="28"/>
  <c r="AE15" i="28"/>
  <c r="Y15" i="28"/>
  <c r="W15" i="28"/>
  <c r="U15" i="28"/>
  <c r="S15" i="28"/>
  <c r="Q15" i="28"/>
  <c r="O15" i="28"/>
  <c r="M15" i="28"/>
  <c r="K15" i="28"/>
  <c r="I15" i="28"/>
  <c r="G15" i="28"/>
  <c r="E15" i="28"/>
  <c r="C15" i="28"/>
  <c r="AK14" i="28"/>
  <c r="AK13" i="28"/>
  <c r="AA13" i="28"/>
  <c r="AG28" i="28" l="1"/>
  <c r="AC23" i="28"/>
  <c r="AC33" i="28"/>
  <c r="AG18" i="28"/>
  <c r="AC18" i="28"/>
  <c r="AA15" i="28"/>
  <c r="E29" i="28"/>
  <c r="E37" i="28" s="1"/>
  <c r="E40" i="28" s="1"/>
  <c r="AE29" i="28"/>
  <c r="AE40" i="28" s="1"/>
  <c r="AC26" i="28"/>
  <c r="K29" i="28"/>
  <c r="K37" i="28" s="1"/>
  <c r="K40" i="28" s="1"/>
  <c r="U29" i="28"/>
  <c r="I29" i="28"/>
  <c r="I37" i="28" s="1"/>
  <c r="I40" i="28" s="1"/>
  <c r="Y29" i="28"/>
  <c r="M29" i="28"/>
  <c r="M37" i="28" s="1"/>
  <c r="M40" i="28" s="1"/>
  <c r="AI29" i="28"/>
  <c r="AI40" i="28" s="1"/>
  <c r="Q40" i="28"/>
  <c r="C29" i="28"/>
  <c r="C37" i="28" s="1"/>
  <c r="C40" i="28" s="1"/>
  <c r="S29" i="28"/>
  <c r="AK15" i="28"/>
  <c r="G29" i="28"/>
  <c r="G37" i="28" s="1"/>
  <c r="G40" i="28" s="1"/>
  <c r="W29" i="28"/>
  <c r="O40" i="28"/>
  <c r="AK35" i="28"/>
  <c r="AK37" i="28" s="1"/>
  <c r="AC20" i="28"/>
  <c r="AK18" i="28"/>
  <c r="AK20" i="28" s="1"/>
  <c r="AG20" i="28"/>
  <c r="AC36" i="28"/>
  <c r="AA35" i="28"/>
  <c r="AG35" i="28" s="1"/>
  <c r="AG37" i="28" s="1"/>
  <c r="AC25" i="28"/>
  <c r="AC31" i="28"/>
  <c r="AC34" i="28"/>
  <c r="AC13" i="28"/>
  <c r="AC15" i="28" s="1"/>
  <c r="AA20" i="28"/>
  <c r="AK23" i="28"/>
  <c r="AK28" i="28" s="1"/>
  <c r="AC28" i="28" l="1"/>
  <c r="AC29" i="28" s="1"/>
  <c r="AG29" i="28"/>
  <c r="AG40" i="28" s="1"/>
  <c r="AC35" i="28"/>
  <c r="AK29" i="28"/>
  <c r="AK40" i="28" s="1"/>
  <c r="AA29" i="28"/>
  <c r="AC37" i="28" l="1"/>
  <c r="AC40" i="28" s="1"/>
  <c r="AA37" i="28"/>
  <c r="AA40" i="28" s="1"/>
  <c r="D90" i="23" l="1"/>
  <c r="D91" i="23" l="1"/>
  <c r="D34" i="23" l="1"/>
  <c r="H117" i="22"/>
  <c r="H119" i="22" s="1"/>
  <c r="H126" i="22"/>
  <c r="D36" i="23" l="1"/>
  <c r="D37" i="22" l="1"/>
  <c r="D57" i="22" l="1"/>
  <c r="D114" i="22" s="1"/>
  <c r="D117" i="22" s="1"/>
  <c r="D119" i="22" s="1"/>
</calcChain>
</file>

<file path=xl/sharedStrings.xml><?xml version="1.0" encoding="utf-8"?>
<sst xmlns="http://schemas.openxmlformats.org/spreadsheetml/2006/main" count="806" uniqueCount="367">
  <si>
    <t>บริษัท เจริญโภคภัณฑ์อาหาร จำกัด (มหาชน) และบริษัทย่อย</t>
  </si>
  <si>
    <t>งบแสดงฐานะการเงิน</t>
  </si>
  <si>
    <t>(หน่วย: พันบาท)</t>
  </si>
  <si>
    <t>งบการเงินรวม</t>
  </si>
  <si>
    <t>งบการเงินเฉพาะกิจการ</t>
  </si>
  <si>
    <t xml:space="preserve">31 ธันวาคม </t>
  </si>
  <si>
    <t>สินทรัพย์</t>
  </si>
  <si>
    <t>หมายเหตุ</t>
  </si>
  <si>
    <t xml:space="preserve">สินทรัพย์หมุนเวียน </t>
  </si>
  <si>
    <t>เงินสดและรายการเทียบเท่าเงินสด</t>
  </si>
  <si>
    <t xml:space="preserve">ลูกหนี้การค้าและลูกหนี้อื่น </t>
  </si>
  <si>
    <t>เงินให้กู้ยืมระยะสั้นแก่กิจการที่เกี่ยวข้องกัน</t>
  </si>
  <si>
    <t>เงินให้กู้ยืมระยะยาวแก่กิจการที่เกี่ยวข้องกัน</t>
  </si>
  <si>
    <t xml:space="preserve">   ที่ถึงกำหนดรับชำระภายในหนึ่งปี</t>
  </si>
  <si>
    <t>4, 29</t>
  </si>
  <si>
    <t>สินค้าคงเหลือ</t>
  </si>
  <si>
    <t>สินทรัพย์ชีวภาพส่วนที่หมุนเวียน</t>
  </si>
  <si>
    <t>สินทรัพย์ทางการเงินหมุนเวียนอื่น</t>
  </si>
  <si>
    <t>เงินฝากสถาบันการเงินที่มีข้อจำกัดในการเบิกใช้</t>
  </si>
  <si>
    <t>เงินจ่ายล่วงหน้าค่าสินค้า</t>
  </si>
  <si>
    <t>ค่าใช้จ่ายจ่ายล่วงหน้า</t>
  </si>
  <si>
    <t>เงินปันผลค้างรับ</t>
  </si>
  <si>
    <t>สินทรัพย์หมุนเวียนอื่น</t>
  </si>
  <si>
    <t>สินทรัพย์ไม่หมุนเวียนที่จัดประเภทเป็น</t>
  </si>
  <si>
    <t xml:space="preserve">   สินทรัพย์ที่ถือไว้เพื่อขาย</t>
  </si>
  <si>
    <t>รวมสินทรัพย์หมุนเวียน</t>
  </si>
  <si>
    <t>สินทรัพย์ (ต่อ)</t>
  </si>
  <si>
    <t>สินทรัพย์ไม่หมุนเวียน</t>
  </si>
  <si>
    <t>เงินลงทุนในตราสารทุน</t>
  </si>
  <si>
    <t>เงินลงทุนในบริษัทย่อย</t>
  </si>
  <si>
    <t>เงินลงทุนในบริษัทร่วม</t>
  </si>
  <si>
    <t>เงินลงทุนในการร่วมค้า</t>
  </si>
  <si>
    <t>อสังหาริมทรัพย์เพื่อการลงทุน</t>
  </si>
  <si>
    <t xml:space="preserve">ที่ดิน อาคารและอุปกรณ์ </t>
  </si>
  <si>
    <t>สินทรัพย์สิทธิการใช้</t>
  </si>
  <si>
    <t>ค่าความนิยม</t>
  </si>
  <si>
    <t xml:space="preserve">สินทรัพย์ไม่มีตัวตนอื่น </t>
  </si>
  <si>
    <t>สินทรัพย์ชีวภาพส่วนที่ไม่หมุนเวียน</t>
  </si>
  <si>
    <t xml:space="preserve">สินทรัพย์ภาษีเงินได้รอการตัดบัญชี  </t>
  </si>
  <si>
    <t>สินทรัพย์ทางการเงินไม่หมุนเวียนอื่น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</si>
  <si>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</si>
  <si>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</si>
  <si>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</si>
  <si>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</si>
  <si>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</si>
  <si>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เงินเบิกเกินบัญชีและเงินกู้ยืมระยะสั้น</t>
  </si>
  <si>
    <t xml:space="preserve">   จากสถาบันการเงิน </t>
  </si>
  <si>
    <t>ตั๋วแลกเงิน</t>
  </si>
  <si>
    <t>เจ้าหนี้การค้าและเจ้าหนี้อื่น</t>
  </si>
  <si>
    <t>ค่าใช้จ่ายค้างจ่าย</t>
  </si>
  <si>
    <t>ส่วนของหนี้สินระยะยาวที่ถึงกำหนดชำระ</t>
  </si>
  <si>
    <t xml:space="preserve">   ภายในหนึ่งปี</t>
  </si>
  <si>
    <t>ส่วนของหนี้สินตามสัญญาเช่า</t>
  </si>
  <si>
    <t xml:space="preserve">   ที่ถึงกำหนดชำระภายในหนึ่งปี</t>
  </si>
  <si>
    <t>เงินกู้ยืมระยะสั้นจากกิจการที่เกี่ยวข้องกัน</t>
  </si>
  <si>
    <t>4, 17</t>
  </si>
  <si>
    <t>ภาษีเงินได้นิติบุคคลค้างจ่าย</t>
  </si>
  <si>
    <t>หนี้สินทางการเงินหมุนเวียนอื่น</t>
  </si>
  <si>
    <t>หนี้สินหมุนเวียนอื่น</t>
  </si>
  <si>
    <t>รวมหนี้สินหมุนเวียน</t>
  </si>
  <si>
    <t xml:space="preserve">หนี้สินไม่หมุนเวียน </t>
  </si>
  <si>
    <t>หนี้สินระยะยาว</t>
  </si>
  <si>
    <t>หนี้สินตามสัญญาเช่า</t>
  </si>
  <si>
    <t xml:space="preserve">หนี้สินภาษีเงินได้รอการตัดบัญชี  </t>
  </si>
  <si>
    <t>ประมาณการหนี้สินสำหรับผลประโยชน์พนักงาน</t>
  </si>
  <si>
    <t xml:space="preserve">ประมาณการหนี้สินและอื่นๆ </t>
  </si>
  <si>
    <t>หนี้สินทางการเงินไม่หมุนเวียนอื่น</t>
  </si>
  <si>
    <t>รวมหนี้สินไม่หมุนเวียน</t>
  </si>
  <si>
    <t>รวมหนี้สิน</t>
  </si>
  <si>
    <t>หนี้สินและส่วนของผู้ถือหุ้น (ต่อ)</t>
  </si>
  <si>
    <t>ส่วนของผู้ถือหุ้น</t>
  </si>
  <si>
    <t>ทุนเรือนหุ้น</t>
  </si>
  <si>
    <r>
      <t xml:space="preserve">   ทุนจดทะเบียน </t>
    </r>
    <r>
      <rPr>
        <i/>
        <sz val="15"/>
        <rFont val="Angsana New"/>
        <family val="1"/>
      </rPr>
      <t>(หุ้นสามัญ มูลค่า 1 บาทต่อหุ้น)</t>
    </r>
  </si>
  <si>
    <t xml:space="preserve">   ทุนที่ออกและชำระแล้ว </t>
  </si>
  <si>
    <t xml:space="preserve">      (หุ้นสามัญ มูลค่า 1 บาทต่อหุ้น)</t>
  </si>
  <si>
    <t>ส่วนเกินมูลค่าหุ้น</t>
  </si>
  <si>
    <t xml:space="preserve">   ส่วนเกินมูลค่าหุ้นสามัญ</t>
  </si>
  <si>
    <t>ส่วนเกินทุนอื่น</t>
  </si>
  <si>
    <t>ส่วนเกินทุนจากการเปลี่ยนแปลงส่วนได้เสีย</t>
  </si>
  <si>
    <t>ส่วนเกิน (ต่ำกว่า) ทุนจากรายการกับกิจการ</t>
  </si>
  <si>
    <t xml:space="preserve">   ภายใต้การควบคุมเดียวกัน</t>
  </si>
  <si>
    <t>กำไรสะสม</t>
  </si>
  <si>
    <t xml:space="preserve">   จัดสรรแล้ว</t>
  </si>
  <si>
    <t xml:space="preserve">      ทุนสำรองตามกฎหมาย</t>
  </si>
  <si>
    <t xml:space="preserve">      ทุนสำรองหุ้นทุนซื้อคืน</t>
  </si>
  <si>
    <t xml:space="preserve">   ยังไม่ได้จัดสรร</t>
  </si>
  <si>
    <t>หุ้นทุนซื้อคืน</t>
  </si>
  <si>
    <t>องค์ประกอบอื่นของส่วนของผู้ถือหุ้น</t>
  </si>
  <si>
    <t>รวม</t>
  </si>
  <si>
    <t>หุ้นกู้ด้อยสิทธิที่มีลักษณะคล้ายทุน</t>
  </si>
  <si>
    <t>รวมส่วนของผู้ถือหุ้นของบริษัท</t>
  </si>
  <si>
    <t>ส่วนได้เสียที่ไม่มีอำนาจควบคุม</t>
  </si>
  <si>
    <t>รวมส่วนของผู้ถือหุ้น</t>
  </si>
  <si>
    <t>รวมหนี้สินและส่วนของผู้ถือหุ้น</t>
  </si>
  <si>
    <t xml:space="preserve">งบกำไรขาดทุน </t>
  </si>
  <si>
    <t xml:space="preserve">สำหรับปีสิ้นสุดวันที่ </t>
  </si>
  <si>
    <t>31 ธันวาคม</t>
  </si>
  <si>
    <t xml:space="preserve">รายได้ </t>
  </si>
  <si>
    <t>รายได้จากการขายสินค้า</t>
  </si>
  <si>
    <t>กำไรจากเงินลงทุน</t>
  </si>
  <si>
    <t>รายได้ดอกเบี้ย</t>
  </si>
  <si>
    <t>เงินปันผลรับ</t>
  </si>
  <si>
    <t>กำไรจากอัตราแลกเปลี่ยนสุทธิ</t>
  </si>
  <si>
    <t>กำไรจากการเปลี่ยนแปลงมูลค่ายุติธรรม</t>
  </si>
  <si>
    <t xml:space="preserve">   ของอสังหาริมทรัพย์เพื่อการลงทุน</t>
  </si>
  <si>
    <t>รายได้อื่น</t>
  </si>
  <si>
    <t>รวมรายได้</t>
  </si>
  <si>
    <t xml:space="preserve">ค่าใช้จ่าย </t>
  </si>
  <si>
    <t>ต้นทุนขายสินค้า</t>
  </si>
  <si>
    <t>6, 25</t>
  </si>
  <si>
    <t>ต้นทุนในการจัดจำหน่าย</t>
  </si>
  <si>
    <t>ค่าใช้จ่ายในการบริหาร</t>
  </si>
  <si>
    <t>กำไรจากการเปลี่ยนแปลงมูลค่า</t>
  </si>
  <si>
    <t xml:space="preserve">   ยุติธรรมของสินทรัพย์ชีวภาพ</t>
  </si>
  <si>
    <t>ขาดทุนจากการด้อยค่า</t>
  </si>
  <si>
    <t>8, 11, 13</t>
  </si>
  <si>
    <t>ขาดทุนจากอัตราแลกเปลี่ยนสุทธิ</t>
  </si>
  <si>
    <t>ต้นทุนทางการเงินของหนี้สินตามสัญญาเช่า</t>
  </si>
  <si>
    <t>ต้นทุนทางการเงินอื่น</t>
  </si>
  <si>
    <t>รวมค่าใช้จ่าย</t>
  </si>
  <si>
    <t>ส่วนแบ่งกำไรจากเงินลงทุนในบริษัทร่วม</t>
  </si>
  <si>
    <t>10, 11</t>
  </si>
  <si>
    <t>กำไร (ขาดทุน) ก่อนค่าใช้จ่าย (รายได้) ภาษีเงินได้</t>
  </si>
  <si>
    <t xml:space="preserve">ค่าใช้จ่าย (รายได้) ภาษีเงินได้ </t>
  </si>
  <si>
    <t>กำไร (ขาดทุน) สำหรับปี</t>
  </si>
  <si>
    <t>การแบ่งปันกำไร (ขาดทุน)</t>
  </si>
  <si>
    <t xml:space="preserve">   ส่วนที่เป็นของบริษัทใหญ่</t>
  </si>
  <si>
    <t xml:space="preserve">   ส่วนที่เป็นของส่วนได้เสียที่ไม่มีอำนาจควบคุม</t>
  </si>
  <si>
    <r>
      <t xml:space="preserve">กำไร (ขาดทุน) ต่อหุ้น </t>
    </r>
    <r>
      <rPr>
        <b/>
        <i/>
        <sz val="15"/>
        <rFont val="Angsana New"/>
        <family val="1"/>
      </rPr>
      <t>(บาท)</t>
    </r>
  </si>
  <si>
    <t>งบกำไรขาดทุนเบ็ดเสร็จ</t>
  </si>
  <si>
    <t>รายการที่อาจถูกจัดประเภทใหม่</t>
  </si>
  <si>
    <t xml:space="preserve">   ไว้ในกำไรหรือขาดทุนในภายหลัง</t>
  </si>
  <si>
    <t>ผลต่างของอัตราแลกเปลี่ยนจากการแปลงค่างบการเงิน</t>
  </si>
  <si>
    <t>ผลกำไร (ขาดทุน) จากการป้องกันความเสี่ยงของ</t>
  </si>
  <si>
    <t xml:space="preserve">   เงินลงทุนสุทธิในหน่วยงานต่างประเทศ</t>
  </si>
  <si>
    <t>ผลกำไร (ขาดทุน) จากการป้องกันความเสี่ยง</t>
  </si>
  <si>
    <t xml:space="preserve">   กระแสเงินสด</t>
  </si>
  <si>
    <t>ส่วนแบ่งกำไร (ขาดทุน) เบ็ดเสร็จอื่นของบริษัทร่วม</t>
  </si>
  <si>
    <t>ภาษีเงินได้ของรายการที่อาจถูกจัดประเภทใหม่</t>
  </si>
  <si>
    <t>รวมรายการที่อาจถูกจัดประเภทใหม่ไว้ใน</t>
  </si>
  <si>
    <t xml:space="preserve">   กำไรหรือขาดทุนในภายหลัง</t>
  </si>
  <si>
    <t>รายการที่จะไม่ถูกจัดประเภทใหม่</t>
  </si>
  <si>
    <t>ผลกำไร (ขาดทุน) จากเงินลงทุนในตราสารทุนที่</t>
  </si>
  <si>
    <t xml:space="preserve">  วัดมูลค่ายุติธรรมผ่านกำไรขาดทุนเบ็ดเสร็จอื่น</t>
  </si>
  <si>
    <t>ผลกำไร (ขาดทุน) จากการวัดมูลค่าใหม่ของ</t>
  </si>
  <si>
    <t xml:space="preserve">   ผลประโยชน์พนักงานที่กำหนดไว้</t>
  </si>
  <si>
    <t>ผลกำไรจากการตีราคาสินทรัพย์ใหม่</t>
  </si>
  <si>
    <t>ส่วนแบ่งกำไรขาดทุนเบ็ดเสร็จอื่นของบริษัทร่วม</t>
  </si>
  <si>
    <t>ภาษีเงินได้ของรายการที่จะไม่ถูกจัดประเภทใหม่</t>
  </si>
  <si>
    <t>รวมรายการที่จะไม่ถูกจัดประเภทใหม่ไว้ใน</t>
  </si>
  <si>
    <t>กำไร (ขาดทุน) เบ็ดเสร็จอื่นสำหรับปี</t>
  </si>
  <si>
    <t xml:space="preserve"> - สุทธิจากภาษี</t>
  </si>
  <si>
    <t>กำไร (ขาดทุน) เบ็ดเสร็จรวมสำหรับปี</t>
  </si>
  <si>
    <t>การแบ่งปันกำไร (ขาดทุน) เบ็ดเสร็จรวม</t>
  </si>
  <si>
    <t xml:space="preserve">งบแสดงการเปลี่ยนแปลงส่วนของผู้ถือหุ้น </t>
  </si>
  <si>
    <t>ผลกำไร (ขาดทุน)</t>
  </si>
  <si>
    <t>ส่วนเกินทุนจาก</t>
  </si>
  <si>
    <t>ผลขาดทุน</t>
  </si>
  <si>
    <t>จากเงินลงทุนใน</t>
  </si>
  <si>
    <t>การเปลี่ยนแปลง</t>
  </si>
  <si>
    <t>ส่วนเกินทุน</t>
  </si>
  <si>
    <t>ผลกำไร</t>
  </si>
  <si>
    <t>จากการ</t>
  </si>
  <si>
    <t>ตราสารทุนที่</t>
  </si>
  <si>
    <t>ผลต่างของ</t>
  </si>
  <si>
    <t>ส่วนได้เสีย</t>
  </si>
  <si>
    <t>จากรายการกับ</t>
  </si>
  <si>
    <t>ป้องกัน</t>
  </si>
  <si>
    <t>วัดมูลค่ายุติธรรม</t>
  </si>
  <si>
    <t>อัตราแลกเปลี่ยน</t>
  </si>
  <si>
    <t>องค์ประกอบอื่น</t>
  </si>
  <si>
    <t>หุ้นกู้ด้อยสิทธิ</t>
  </si>
  <si>
    <t>รวมส่วนของ</t>
  </si>
  <si>
    <t>ที่ออกและ</t>
  </si>
  <si>
    <t>ส่วนเกิน</t>
  </si>
  <si>
    <t>ในบริษัทย่อย</t>
  </si>
  <si>
    <t>กิจการภายใต้</t>
  </si>
  <si>
    <t>ทุนสำรอง</t>
  </si>
  <si>
    <t>ยังไม่ได้</t>
  </si>
  <si>
    <t>หุ้นทุน</t>
  </si>
  <si>
    <t>ตีราคา</t>
  </si>
  <si>
    <t>ความเสี่ยง</t>
  </si>
  <si>
    <t>ผ่านกำไรขาดทุน</t>
  </si>
  <si>
    <t>จากการแปลงค่า</t>
  </si>
  <si>
    <t>ของ</t>
  </si>
  <si>
    <t>ที่มีลักษณะ</t>
  </si>
  <si>
    <t>ผู้ถือหุ้น</t>
  </si>
  <si>
    <t>ที่ไม่มีอำนาจ</t>
  </si>
  <si>
    <t xml:space="preserve">ชำระแล้ว </t>
  </si>
  <si>
    <t>มูลค่าหุ้นสามัญ</t>
  </si>
  <si>
    <t>และบริษัทร่วม</t>
  </si>
  <si>
    <t>การควบคุมเดียวกัน</t>
  </si>
  <si>
    <t>ตามกฎหมาย</t>
  </si>
  <si>
    <t>จัดสรร</t>
  </si>
  <si>
    <t xml:space="preserve">ซื้อคืน </t>
  </si>
  <si>
    <t>สินทรัพย์ใหม่</t>
  </si>
  <si>
    <t>กระแสเงินสด</t>
  </si>
  <si>
    <t>เบ็ดเสร็จอื่น</t>
  </si>
  <si>
    <t>งบการเงิน</t>
  </si>
  <si>
    <t>คล้ายทุน</t>
  </si>
  <si>
    <t>ของบริษัท</t>
  </si>
  <si>
    <t>ควบคุม</t>
  </si>
  <si>
    <t>สำหรับปีสิ้นสุดวันที่ 31 ธันวาคม 2563</t>
  </si>
  <si>
    <t xml:space="preserve">ยอดคงเหลือ ณ วันที่ 31 ธันวาคม 2562 ตามที่รายงานในงวดก่อน </t>
  </si>
  <si>
    <t xml:space="preserve">   ผลกระทบจากการเปลี่ยนแปลงนโยบายทางบัญชี (สุทธิทางภาษี)</t>
  </si>
  <si>
    <t>ยอดคงเหลือ ณ วันที่ 1 มกราคม 2563</t>
  </si>
  <si>
    <t>รายการกับผู้ถือหุ้นที่บันทึกโดยตรงเข้าส่วนของผู้ถือหุ้น</t>
  </si>
  <si>
    <t xml:space="preserve">   การจัดสรรส่วนทุนให้ผู้ถือหุ้น</t>
  </si>
  <si>
    <t xml:space="preserve">   เงินปันผลจ่าย</t>
  </si>
  <si>
    <t xml:space="preserve">   ซื้อหุ้นคืน</t>
  </si>
  <si>
    <t xml:space="preserve">  รวมการจัดสรรส่วนทุนให้ผู้ถือหุ้น</t>
  </si>
  <si>
    <t xml:space="preserve">   การเปลี่ยนแปลงในส่วนได้เสียของบริษัทย่อยและบริษัทร่วม</t>
  </si>
  <si>
    <t xml:space="preserve">   การได้มาซึ่งส่วนได้เสียที่ไม่มีอำนาจควบคุม</t>
  </si>
  <si>
    <t xml:space="preserve">      โดยอำนาจควบคุมไม่เปลี่ยนแปลง</t>
  </si>
  <si>
    <t xml:space="preserve">   การเปลี่ยนแปลงส่วนได้เสียในบริษัทร่วม</t>
  </si>
  <si>
    <t xml:space="preserve">   บริษัทย่อยออกหุ้นเพิ่มทุน</t>
  </si>
  <si>
    <t xml:space="preserve">   การได้มาซึ่งบริษัทย่อยที่มีส่วนได้เสียที่ไม่มีอำนาจควบคุม</t>
  </si>
  <si>
    <t xml:space="preserve">   การเปลี่ยนแปลงส่วนได้เสียในบริษัทย่อย</t>
  </si>
  <si>
    <t xml:space="preserve">   รวมการเปลี่ยนแปลงในส่วนได้เสียของบริษัทย่อยและบริษัทร่วม</t>
  </si>
  <si>
    <t>รวมรายการกับผู้ถือหุ้นที่บันทึกโดยตรงเข้าส่วนของผู้ถือหุ้น</t>
  </si>
  <si>
    <t>กำไรขาดทุนเบ็ดเสร็จสำหรับปี</t>
  </si>
  <si>
    <t xml:space="preserve">   กำไร</t>
  </si>
  <si>
    <t xml:space="preserve">   กำไรขาดทุนเบ็ดเสร็จอื่น</t>
  </si>
  <si>
    <t xml:space="preserve">     - ขาดทุนจากการวัดมูลค่าใหม่ของผลประโยชน์พนักงานที่กำหนดไว้</t>
  </si>
  <si>
    <t xml:space="preserve">     - อื่นๆ </t>
  </si>
  <si>
    <t>รวมกำไรขาดทุนเบ็ดเสร็จสำหรับปี</t>
  </si>
  <si>
    <t xml:space="preserve">ดอกเบี้ยจ่ายสำหรับหุ้นกู้ด้อยสิทธิที่มีลักษณะคล้ายทุน </t>
  </si>
  <si>
    <t>ยอดคงเหลือ ณ วันที่ 31 ธันวาคม 2563</t>
  </si>
  <si>
    <t>(ต่ำกว่า) ทุนจาก</t>
  </si>
  <si>
    <t>ส่วนต่ำกว่าทุน</t>
  </si>
  <si>
    <t>จากการป้องกัน</t>
  </si>
  <si>
    <t>จากรายการ</t>
  </si>
  <si>
    <t>(ขาดทุน)</t>
  </si>
  <si>
    <t>ความเสี่ยงของ</t>
  </si>
  <si>
    <t>ทุน</t>
  </si>
  <si>
    <t>กับกิจการภาย</t>
  </si>
  <si>
    <t>เงินลงทุนสุทธิ</t>
  </si>
  <si>
    <t>ใต้การควบคุม</t>
  </si>
  <si>
    <t>ในหน่วยงาน</t>
  </si>
  <si>
    <t>เดียวกัน</t>
  </si>
  <si>
    <t>ต่างประเทศ</t>
  </si>
  <si>
    <t>สำหรับปีสิ้นสุดวันที่ 31 ธันวาคม 2565</t>
  </si>
  <si>
    <t>ยอดคงเหลือ ณ วันที่ 1 มกราคม 2565</t>
  </si>
  <si>
    <t xml:space="preserve">   การเปลี่ยนแปลงในส่วนได้เสียในบริษัทย่อย</t>
  </si>
  <si>
    <t xml:space="preserve">   บริษัทย่อยเลิกกิจการ</t>
  </si>
  <si>
    <t xml:space="preserve">      - ผลกำไรจากการวัดมูลค่าใหม่ของผลประโยชน์พนักงานที่กำหนดไว้</t>
  </si>
  <si>
    <t xml:space="preserve">      - อื่นๆ </t>
  </si>
  <si>
    <t>โอนไปกำไรสะสม</t>
  </si>
  <si>
    <t xml:space="preserve">ดอกเบี้ยจ่าย และค่าใช้จ่ายที่เกี่ยวข้องสำหรับหุ้นกู้ด้อยสิทธิ </t>
  </si>
  <si>
    <t xml:space="preserve">      ที่มีลักษณะคล้ายทุน - สุทธิจากภาษีเงินได้</t>
  </si>
  <si>
    <t>ยอดคงเหลือ ณ วันที่ 31 ธันวาคม 2565</t>
  </si>
  <si>
    <t>บริษัทร่วม</t>
  </si>
  <si>
    <t>และการร่วมค้า</t>
  </si>
  <si>
    <t>สำหรับปีสิ้นสุดวันที่ 31 ธันวาคม 2566</t>
  </si>
  <si>
    <t>ยอดคงเหลือ ณ วันที่ 1 มกราคม 2566</t>
  </si>
  <si>
    <r>
      <t xml:space="preserve">   ลดทุน</t>
    </r>
    <r>
      <rPr>
        <sz val="15"/>
        <rFont val="Angsana New"/>
        <family val="1"/>
      </rPr>
      <t>จากหุ้นทุนซื้อคืนที่ครบกำหนดระยะเวลาขายคืน</t>
    </r>
  </si>
  <si>
    <t xml:space="preserve">   การเปลี่ยนแปลงในส่วนได้เสียของบริษัทย่อย บริษัทร่วม และการร่วมค้า</t>
  </si>
  <si>
    <t xml:space="preserve">   การเปลี่ยนแปลงส่วนได้เสียในบริษัทร่วม และการร่วมค้า</t>
  </si>
  <si>
    <t xml:space="preserve">   การสูญเสียการควบคุมในบริษัทย่อย</t>
  </si>
  <si>
    <t xml:space="preserve">   รวมการเปลี่ยนแปลงในส่วนได้เสียของบริษัทย่อย บริษัทร่วม และการร่วมค้า</t>
  </si>
  <si>
    <t>กำไร (ขาดทุน) เบ็ดเสร็จสำหรับปี</t>
  </si>
  <si>
    <t xml:space="preserve">   กำไร (ขาดทุน)</t>
  </si>
  <si>
    <t xml:space="preserve">   กำไร (ขาดทุน) เบ็ดเสร็จอื่น</t>
  </si>
  <si>
    <t xml:space="preserve">      - ขาดทุนจากการวัดมูลค่าใหม่ของผลประโยชน์พนักงานที่กำหนดไว้</t>
  </si>
  <si>
    <t>รวมกำไร (ขาดทุน) เบ็ดเสร็จสำหรับปี</t>
  </si>
  <si>
    <t>การออกหุ้นกู้ด้อยสิทธิที่มีลักษณะคล้ายทุน</t>
  </si>
  <si>
    <t>ยอดคงเหลือ ณ วันที่ 31 ธันวาคม 2566</t>
  </si>
  <si>
    <t>บริษัท เจริญโภคภัณฑ์อาหาร จำกัด  (มหาชน) และบริษัทย่อย</t>
  </si>
  <si>
    <t>จากการตีราคา</t>
  </si>
  <si>
    <t xml:space="preserve"> มูลค่าหุ้นสามัญ</t>
  </si>
  <si>
    <t xml:space="preserve">    กำไร</t>
  </si>
  <si>
    <t xml:space="preserve">    กำไรขาดทุนเบ็ดเสร็จอื่น</t>
  </si>
  <si>
    <t xml:space="preserve">       - ผลกำไรจากการวัดมูลค่าใหม่ของผลประโยชน์พนักงานที่กำหนดไว้</t>
  </si>
  <si>
    <t xml:space="preserve">       - อื่นๆ</t>
  </si>
  <si>
    <t>.</t>
  </si>
  <si>
    <t xml:space="preserve">       - ขาดทุนจากการวัดมูลค่าใหม่ของผลประโยชน์พนักงานที่กำหนดไว้</t>
  </si>
  <si>
    <t xml:space="preserve">งบกระแสเงินสด </t>
  </si>
  <si>
    <t>กระแสเงินสดจากกิจกรรมดำเนินงาน</t>
  </si>
  <si>
    <t>ปรับรายการที่กระทบกำไร (ขาดทุน) เป็นเงินสดรับ (จ่าย)</t>
  </si>
  <si>
    <t>ค่าเสื่อมราคา</t>
  </si>
  <si>
    <t>ค่าตัดจำหน่าย</t>
  </si>
  <si>
    <t>ค่าเสื่อมราคาของสินทรัพย์ชีวภาพ</t>
  </si>
  <si>
    <t>(กลับรายการ) ผลขาดทุนด้านเครดิตที่คาดว่าจะเกิดขึ้นและ</t>
  </si>
  <si>
    <t xml:space="preserve">   หนี้สูญของลูกหนี้การค้าและลูกหนี้อื่น</t>
  </si>
  <si>
    <t>(กลับรายการ) ผลขาดทุนจากการปรับลดมูลค่าสินค้าคงเหลือ</t>
  </si>
  <si>
    <t>ต้นทุนทางการเงิน</t>
  </si>
  <si>
    <t xml:space="preserve">ขาดทุนจากการขายและตัดจำหน่าย </t>
  </si>
  <si>
    <t xml:space="preserve">   ที่ดิน อาคาร และอุปกรณ์ สินทรัพย์สิทธิการใช้ </t>
  </si>
  <si>
    <t xml:space="preserve">   สินทรัพย์ไม่มีตัวตนอื่น และอสังหาริมทรัพย์เพื่อการลงทุน</t>
  </si>
  <si>
    <t>(กำไร) ขาดทุนจากอัตราแลกเปลี่ยนที่ยังไม่เกิดขึ้นจริง</t>
  </si>
  <si>
    <t xml:space="preserve">   ของสินทรัพย์ชีวภาพ</t>
  </si>
  <si>
    <t>กำไรจากการเปลี่ยนแปลงมูลค่ายุติธรรมของ</t>
  </si>
  <si>
    <t xml:space="preserve">   อสังหาริมทรัพย์เพื่อการลงทุน</t>
  </si>
  <si>
    <t>กำไรจากการรวมธุรกิจแบบขั้น</t>
  </si>
  <si>
    <t>กำไรจากการเลิกบริษัทย่อย</t>
  </si>
  <si>
    <r>
      <t xml:space="preserve">  และการร่วมค้า</t>
    </r>
    <r>
      <rPr>
        <sz val="15"/>
        <rFont val="Angsana New"/>
        <family val="1"/>
      </rPr>
      <t>ที่ใช้วิธีส่วนได้เสีย</t>
    </r>
  </si>
  <si>
    <t>ค่าใช้จ่าย (รายได้) ภาษีเงินได้</t>
  </si>
  <si>
    <t>งบกระแสเงินสด</t>
  </si>
  <si>
    <t>กระแสเงินสดจากกิจกรรมดำเนินงาน (ต่อ)</t>
  </si>
  <si>
    <t>การเปลี่ยนแปลงในสินทรัพย์และหนี้สินดำเนินงาน</t>
  </si>
  <si>
    <t>สินทรัพย์ชีวภาพ</t>
  </si>
  <si>
    <t xml:space="preserve">เจ้าหนี้การค้าและเจ้าหนี้อื่น </t>
  </si>
  <si>
    <t>จ่ายผลประโยชน์พนักงาน</t>
  </si>
  <si>
    <t>จ่ายภาษีเงินได้</t>
  </si>
  <si>
    <t>กระแสเงินสดสุทธิได้มาจาก (ใช้ไปใน) กิจกรรมดำเนินงาน</t>
  </si>
  <si>
    <t>กระแสเงินสดจากกิจกรรมลงทุน</t>
  </si>
  <si>
    <t>ดอกเบี้ยรับ</t>
  </si>
  <si>
    <t>เงินสดรับ (จ่าย) จากการให้กู้ยืมระยะสั้นแก่กิจการที่เกี่ยวข้องกัน</t>
  </si>
  <si>
    <t>เงินสดรับจากสินทรัพย์ทางการเงินอื่น</t>
  </si>
  <si>
    <t>เงินสดจ่ายเพื่อซื้อเงินลงทุน</t>
  </si>
  <si>
    <t>เงินสดรับจากการขายเงินลงทุน</t>
  </si>
  <si>
    <t>เงินสดจ่ายสุทธิจากการซื้อบริษัทย่อย</t>
  </si>
  <si>
    <t>เงินสดรับจากการขายบริษัทย่อย</t>
  </si>
  <si>
    <t>เงินสดจ่ายล่วงหน้าเพื่อซื้อเงินลงทุน</t>
  </si>
  <si>
    <t>เงินสดรับจากการให้กู้ยืมระยะยาวแก่กิจการที่เกี่ยวข้องกัน</t>
  </si>
  <si>
    <t>เงินสดจ่ายจากการให้กู้ยืมระยะยาวแก่กิจการที่เกี่ยวข้องกัน</t>
  </si>
  <si>
    <t>เงินสดจ่ายเพื่อซื้อที่ดิน อาคารและอุปกรณ์</t>
  </si>
  <si>
    <t xml:space="preserve">   และอสังหาริมทรัพย์เพื่อการลงทุน</t>
  </si>
  <si>
    <t>เงินสดรับจากการขายที่ดิน อาคารและอุปกรณ์</t>
  </si>
  <si>
    <t xml:space="preserve">เงินสดจ่ายเพื่อซื้อสินทรัพย์ไม่มีตัวตนอื่น </t>
  </si>
  <si>
    <t xml:space="preserve">เงินสดรับจากการขายสินทรัพย์ไม่มีตัวตนอื่น </t>
  </si>
  <si>
    <t>ผลกระทบเงินสดตัดจ่ายจากการสูญเสียการควบคุมในบริษัทย่อย</t>
  </si>
  <si>
    <t>กระแสเงินสดสุทธิได้มาจาก (ใช้ไปใน) กิจกรรมลงทุน</t>
  </si>
  <si>
    <t>กระแสเงินสดจากกิจกรรมจัดหาเงิน</t>
  </si>
  <si>
    <t>เงินกู้ยืมระยะสั้นจากสถาบันการเงินเพิ่มขึ้น (ลดลง)</t>
  </si>
  <si>
    <t>ตั๋วแลกเงินเพิ่มขึ้น (ลดลง)</t>
  </si>
  <si>
    <t>เงินกู้ยืมระยะสั้นจากกิจการที่เกี่ยวข้องกันเพิ่มขึ้น (ลดลง)</t>
  </si>
  <si>
    <t>เงินสดจ่ายเพื่อชำระหนี้สินตามสัญญาเช่า</t>
  </si>
  <si>
    <t>เงินสดรับจากเงินกู้ยืมระยะยาวจากสถาบันการเงิน</t>
  </si>
  <si>
    <t>เงินสดจ่ายเพื่อชำระเงินกู้ยืมระยะยาวจากสถาบันการเงิน</t>
  </si>
  <si>
    <t>เงินสดรับจากการออกหุ้นกู้</t>
  </si>
  <si>
    <t>เงินสดจ่ายเพื่อชำระคืนหุ้นกู้</t>
  </si>
  <si>
    <t>เงินสดรับจากการออกหุ้นกู้ด้อยสิทธิที่มีลักษณะคล้ายทุน</t>
  </si>
  <si>
    <t>เงินสดจ่ายเพื่อชำระคืนหุ้นกู้ด้อยสิทธิที่มีลักษณะคล้ายทุน</t>
  </si>
  <si>
    <t>เงินสดรับจาก (จ่ายเพื่อชำระคืน) ต้นทุนธุรกรรมทางการเงิน</t>
  </si>
  <si>
    <t>ดอกเบี้ยจ่าย</t>
  </si>
  <si>
    <t>เงินสดจ่ายเพื่อซื้อหุ้นทุนซื้อคืน</t>
  </si>
  <si>
    <t>เงินสดรับจากการออกหุ้นสามัญของบริษัทย่อย</t>
  </si>
  <si>
    <t>เงินสดจ่ายซื้อส่วนได้เสียที่ไม่มีอำนาจควบคุม</t>
  </si>
  <si>
    <t>กระแสเงินสดสุทธิได้มาจาก (ใช้ไปใน) กิจกรรมจัดหาเงิน</t>
  </si>
  <si>
    <t xml:space="preserve">เงินสดและรายการเทียบเท่าเงินสดลดลงสุทธิ </t>
  </si>
  <si>
    <t xml:space="preserve">   ก่อนผลกระทบของอัตราแลกเปลี่ยน  </t>
  </si>
  <si>
    <t>ผลกระทบของอัตราแลกเปลี่ยนที่มีต่อเงินสดและรายการ</t>
  </si>
  <si>
    <t xml:space="preserve">   เทียบเท่าเงินสด</t>
  </si>
  <si>
    <t>เงินสดและรายการเทียบเท่าเงินสดลดลงสุทธิ</t>
  </si>
  <si>
    <t>เงินสดและรายการเทียบเท่าเงินสด ณ วันที่  1 มกราคม</t>
  </si>
  <si>
    <t>เงินสดและรายการเทียบเท่าเงินสด ณ วันที่  31 ธันวาคม</t>
  </si>
  <si>
    <t>ข้อมูลงบกระแสเงินสดเปิดเผยเพิ่มเติม</t>
  </si>
  <si>
    <t>1.</t>
  </si>
  <si>
    <t xml:space="preserve">เงินสดและรายการเทียบเท่าเงินสด </t>
  </si>
  <si>
    <t>ประกอบด้วย</t>
  </si>
  <si>
    <t>เงินเบิกเกินบัญชี</t>
  </si>
  <si>
    <t>สุทธิ</t>
  </si>
  <si>
    <t>2.</t>
  </si>
  <si>
    <t>รายการที่มิใช่เงินสด</t>
  </si>
  <si>
    <t xml:space="preserve">2.1    ณ วันที่ 31 ธันวาคม 2566  กลุ่มบริษัทและบริษัทมีเงินปันผลค้างจ่ายเป็นจำนวนเงิน  172 ล้านบาท  และ  104 ล้านบาท  ตามลำดับ   </t>
  </si>
  <si>
    <t>2.2    ในระหว่างปี 2566 บริษัทซื้อเงินลงทุนในบริษัทร่วมแห่งหนึ่งจากบริษัทย่อยแห่งหนึ่งเป็นจำนวนเงิน 2,788 ล้านบาท โดยชำระค่าหุ้นดังกล่าว</t>
  </si>
  <si>
    <t xml:space="preserve">         ด้วยการกู้ยืมเงินระยะสั้นจากบริษัทย่อยอีกแห่งหนึ่งและเข้าทำสัญญาหักกลบลบหนี้กับสัญญาเงินกู้ยืมระยะยาวระหว่างบริษัทย่อยทั้งสองแห่ง</t>
  </si>
  <si>
    <t>กำไร (ขาดทุน) เบ็ดเสร็จอื่น</t>
  </si>
  <si>
    <t>8, 10</t>
  </si>
  <si>
    <t>จ่ายเงินปันผลจ่าย</t>
  </si>
  <si>
    <t xml:space="preserve">   การจัดสรรส่วนทุนของผู้ถือหุ้น</t>
  </si>
  <si>
    <t xml:space="preserve">   รวมการจัดสรรส่วนทุนของผู้ถือหุ้น</t>
  </si>
  <si>
    <t>2.3    ดูรายละเอียดในหมายเหตุข้อ 8</t>
  </si>
  <si>
    <r>
      <t xml:space="preserve">          </t>
    </r>
    <r>
      <rPr>
        <i/>
        <sz val="15"/>
        <rFont val="Angsana New"/>
        <family val="1"/>
      </rPr>
      <t>(2565: กลุ่มบริษัทและบริษัทมีเงินปันผลค้างจ่ายเป็นจำนวนเงิน 216 ล้านบาทและ 104 ล้านบาท ตามลำดับ)</t>
    </r>
  </si>
  <si>
    <r>
      <t xml:space="preserve">   ในบริษัทย่อย </t>
    </r>
    <r>
      <rPr>
        <sz val="15"/>
        <rFont val="Angsana New"/>
        <family val="1"/>
      </rPr>
      <t>บริษัทร่วมและการร่วมค้า</t>
    </r>
  </si>
  <si>
    <r>
      <t xml:space="preserve">   และการร่วมค้า</t>
    </r>
    <r>
      <rPr>
        <sz val="15"/>
        <rFont val="Angsana New"/>
        <family val="1"/>
      </rPr>
      <t>ที่ใช้วิธีส่วนได้เสีย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</si>
</sst>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\ ;\(#,##0\)"/>
    <numFmt numFmtId="166" formatCode="_(&quot;฿&quot;* #,##0.00_);_(&quot;฿&quot;* \(#,##0.00\);_(&quot;฿&quot;* &quot;-&quot;??_);_(@_)"/>
    <numFmt numFmtId="167" formatCode="_(* #,##0.00_);_(* \(#,##0.00\);_(* &quot;-&quot;_);_(@_)"/>
    <numFmt numFmtId="168" formatCode="_-* #,##0.00_-;\-* #,##0.00_-;_-* &quot;-&quot;??_-;_-@_-"/>
    <numFmt numFmtId="169" formatCode="_(* #,##0.0000_);_(* \(#,##0.0000\);_(* &quot;-&quot;??_);_(@_)"/>
    <numFmt numFmtId="170" formatCode="_(* #,##0.000_);_(* \(#,##0.000\);_(* &quot;-&quot;??_);_(@_)"/>
  </numFmts>
  <fonts count="24">
    <font>
      <sz val="15"/>
      <name val="Angsana New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ngsana New"/>
      <family val="1"/>
    </font>
    <font>
      <sz val="15"/>
      <name val="Angsana New"/>
      <family val="1"/>
    </font>
    <font>
      <b/>
      <sz val="15"/>
      <name val="Angsana New"/>
      <family val="1"/>
    </font>
    <font>
      <i/>
      <sz val="15"/>
      <name val="Angsana New"/>
      <family val="1"/>
    </font>
    <font>
      <b/>
      <i/>
      <sz val="15"/>
      <name val="Angsana New"/>
      <family val="1"/>
    </font>
    <font>
      <sz val="15"/>
      <color indexed="8"/>
      <name val="Angsana New"/>
      <family val="1"/>
    </font>
    <font>
      <b/>
      <sz val="15"/>
      <color indexed="8"/>
      <name val="Angsana New"/>
      <family val="1"/>
    </font>
    <font>
      <b/>
      <sz val="16"/>
      <color indexed="8"/>
      <name val="Angsana New"/>
      <family val="1"/>
    </font>
    <font>
      <sz val="17"/>
      <name val="Angsana New"/>
      <family val="1"/>
    </font>
    <font>
      <b/>
      <sz val="17"/>
      <color indexed="8"/>
      <name val="Angsana New"/>
      <family val="1"/>
    </font>
    <font>
      <sz val="16"/>
      <name val="Angsana New"/>
      <family val="1"/>
    </font>
    <font>
      <i/>
      <sz val="15"/>
      <color indexed="8"/>
      <name val="Angsana New"/>
      <family val="1"/>
    </font>
    <font>
      <b/>
      <i/>
      <sz val="15"/>
      <color indexed="8"/>
      <name val="Angsana New"/>
      <family val="1"/>
    </font>
    <font>
      <i/>
      <sz val="16"/>
      <name val="Angsana New"/>
      <family val="1"/>
    </font>
    <font>
      <sz val="10"/>
      <name val="Arial"/>
      <family val="2"/>
    </font>
    <font>
      <b/>
      <i/>
      <sz val="16"/>
      <name val="Angsana New"/>
      <family val="1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b/>
      <sz val="17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" fillId="0" borderId="0"/>
    <xf numFmtId="0" fontId="20" fillId="0" borderId="0"/>
    <xf numFmtId="0" fontId="5" fillId="0" borderId="0"/>
    <xf numFmtId="0" fontId="3" fillId="0" borderId="0"/>
    <xf numFmtId="168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0" borderId="0"/>
    <xf numFmtId="43" fontId="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84">
    <xf numFmtId="0" fontId="0" fillId="0" borderId="0" xfId="0"/>
    <xf numFmtId="0" fontId="5" fillId="0" borderId="0" xfId="0" applyFont="1"/>
    <xf numFmtId="0" fontId="6" fillId="0" borderId="0" xfId="0" applyFont="1"/>
    <xf numFmtId="164" fontId="6" fillId="0" borderId="0" xfId="1" applyNumberFormat="1" applyFont="1" applyFill="1" applyAlignment="1"/>
    <xf numFmtId="164" fontId="6" fillId="0" borderId="0" xfId="1" applyNumberFormat="1" applyFont="1" applyFill="1" applyBorder="1" applyAlignment="1"/>
    <xf numFmtId="165" fontId="6" fillId="0" borderId="0" xfId="0" applyNumberFormat="1" applyFont="1"/>
    <xf numFmtId="43" fontId="6" fillId="0" borderId="0" xfId="1" applyFont="1" applyFill="1" applyAlignment="1"/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right"/>
    </xf>
    <xf numFmtId="164" fontId="0" fillId="0" borderId="0" xfId="1" applyNumberFormat="1" applyFont="1" applyFill="1" applyAlignment="1"/>
    <xf numFmtId="164" fontId="0" fillId="0" borderId="0" xfId="1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right"/>
    </xf>
    <xf numFmtId="49" fontId="6" fillId="0" borderId="0" xfId="0" applyNumberFormat="1" applyFont="1"/>
    <xf numFmtId="165" fontId="0" fillId="0" borderId="0" xfId="0" applyNumberFormat="1"/>
    <xf numFmtId="41" fontId="0" fillId="0" borderId="0" xfId="1" applyNumberFormat="1" applyFont="1" applyFill="1" applyAlignment="1">
      <alignment horizontal="right"/>
    </xf>
    <xf numFmtId="41" fontId="0" fillId="0" borderId="1" xfId="1" applyNumberFormat="1" applyFont="1" applyFill="1" applyBorder="1" applyAlignment="1">
      <alignment horizontal="right"/>
    </xf>
    <xf numFmtId="41" fontId="6" fillId="0" borderId="1" xfId="1" applyNumberFormat="1" applyFont="1" applyFill="1" applyBorder="1" applyAlignment="1">
      <alignment horizontal="right"/>
    </xf>
    <xf numFmtId="41" fontId="0" fillId="0" borderId="0" xfId="1" applyNumberFormat="1" applyFont="1" applyFill="1" applyBorder="1" applyAlignment="1">
      <alignment horizontal="right"/>
    </xf>
    <xf numFmtId="43" fontId="5" fillId="0" borderId="0" xfId="3" applyFont="1" applyFill="1" applyBorder="1" applyAlignment="1">
      <alignment horizontal="right"/>
    </xf>
    <xf numFmtId="41" fontId="5" fillId="0" borderId="0" xfId="3" applyNumberFormat="1" applyFont="1" applyFill="1" applyBorder="1" applyAlignment="1">
      <alignment horizontal="right"/>
    </xf>
    <xf numFmtId="43" fontId="6" fillId="0" borderId="0" xfId="3" applyFont="1" applyFill="1" applyBorder="1" applyAlignment="1">
      <alignment horizontal="right"/>
    </xf>
    <xf numFmtId="164" fontId="9" fillId="0" borderId="0" xfId="3" applyNumberFormat="1" applyFont="1" applyFill="1" applyBorder="1" applyAlignment="1">
      <alignment horizontal="right"/>
    </xf>
    <xf numFmtId="43" fontId="9" fillId="0" borderId="0" xfId="3" applyFont="1" applyFill="1" applyAlignment="1">
      <alignment horizontal="right"/>
    </xf>
    <xf numFmtId="43" fontId="9" fillId="0" borderId="0" xfId="3" applyFont="1" applyFill="1" applyBorder="1" applyAlignment="1">
      <alignment horizontal="right"/>
    </xf>
    <xf numFmtId="41" fontId="5" fillId="0" borderId="1" xfId="3" applyNumberFormat="1" applyFont="1" applyFill="1" applyBorder="1" applyAlignment="1">
      <alignment horizontal="right"/>
    </xf>
    <xf numFmtId="43" fontId="10" fillId="0" borderId="0" xfId="3" applyFont="1" applyFill="1" applyAlignment="1">
      <alignment horizontal="right"/>
    </xf>
    <xf numFmtId="43" fontId="10" fillId="0" borderId="0" xfId="3" applyFont="1" applyFill="1" applyBorder="1" applyAlignment="1">
      <alignment horizontal="right"/>
    </xf>
    <xf numFmtId="41" fontId="6" fillId="0" borderId="1" xfId="3" applyNumberFormat="1" applyFont="1" applyFill="1" applyBorder="1" applyAlignment="1">
      <alignment horizontal="right"/>
    </xf>
    <xf numFmtId="164" fontId="10" fillId="0" borderId="0" xfId="3" applyNumberFormat="1" applyFont="1" applyFill="1" applyBorder="1" applyAlignment="1">
      <alignment horizontal="right"/>
    </xf>
    <xf numFmtId="41" fontId="6" fillId="0" borderId="0" xfId="3" applyNumberFormat="1" applyFont="1" applyFill="1" applyBorder="1" applyAlignment="1">
      <alignment horizontal="right"/>
    </xf>
    <xf numFmtId="41" fontId="0" fillId="0" borderId="1" xfId="3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41" fontId="5" fillId="0" borderId="1" xfId="4" applyNumberFormat="1" applyFont="1" applyFill="1" applyBorder="1" applyAlignment="1">
      <alignment horizontal="right"/>
    </xf>
    <xf numFmtId="167" fontId="6" fillId="0" borderId="3" xfId="3" applyNumberFormat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41" fontId="0" fillId="0" borderId="0" xfId="3" applyNumberFormat="1" applyFont="1" applyFill="1" applyBorder="1" applyAlignment="1">
      <alignment horizontal="right"/>
    </xf>
    <xf numFmtId="41" fontId="0" fillId="0" borderId="0" xfId="3" applyNumberFormat="1" applyFont="1" applyFill="1" applyAlignment="1">
      <alignment horizontal="right"/>
    </xf>
    <xf numFmtId="164" fontId="0" fillId="0" borderId="1" xfId="1" applyNumberFormat="1" applyFont="1" applyFill="1" applyBorder="1" applyAlignment="1"/>
    <xf numFmtId="164" fontId="6" fillId="0" borderId="0" xfId="3" applyNumberFormat="1" applyFont="1" applyFill="1" applyBorder="1" applyAlignment="1">
      <alignment horizontal="right"/>
    </xf>
    <xf numFmtId="164" fontId="6" fillId="0" borderId="1" xfId="3" applyNumberFormat="1" applyFont="1" applyFill="1" applyBorder="1" applyAlignment="1">
      <alignment horizontal="right"/>
    </xf>
    <xf numFmtId="43" fontId="6" fillId="0" borderId="0" xfId="3" applyFont="1" applyFill="1" applyAlignment="1"/>
    <xf numFmtId="164" fontId="6" fillId="0" borderId="3" xfId="1" applyNumberFormat="1" applyFont="1" applyFill="1" applyBorder="1" applyAlignment="1">
      <alignment horizontal="right"/>
    </xf>
    <xf numFmtId="41" fontId="6" fillId="0" borderId="0" xfId="4" applyNumberFormat="1" applyFont="1" applyFill="1" applyBorder="1" applyAlignment="1">
      <alignment horizontal="right"/>
    </xf>
    <xf numFmtId="165" fontId="0" fillId="0" borderId="0" xfId="1" applyNumberFormat="1" applyFont="1" applyFill="1" applyBorder="1" applyAlignment="1"/>
    <xf numFmtId="165" fontId="6" fillId="0" borderId="0" xfId="3" applyNumberFormat="1" applyFont="1" applyFill="1" applyBorder="1" applyAlignment="1">
      <alignment horizontal="right"/>
    </xf>
    <xf numFmtId="41" fontId="6" fillId="0" borderId="4" xfId="3" applyNumberFormat="1" applyFont="1" applyFill="1" applyBorder="1" applyAlignment="1">
      <alignment horizontal="right"/>
    </xf>
    <xf numFmtId="49" fontId="9" fillId="0" borderId="0" xfId="0" applyNumberFormat="1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49" fontId="16" fillId="0" borderId="0" xfId="0" applyNumberFormat="1" applyFont="1"/>
    <xf numFmtId="49" fontId="11" fillId="0" borderId="0" xfId="0" applyNumberFormat="1" applyFont="1"/>
    <xf numFmtId="0" fontId="12" fillId="0" borderId="0" xfId="0" applyFont="1"/>
    <xf numFmtId="0" fontId="13" fillId="0" borderId="0" xfId="0" applyFont="1"/>
    <xf numFmtId="49" fontId="9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49" fontId="10" fillId="0" borderId="0" xfId="0" applyNumberFormat="1" applyFont="1"/>
    <xf numFmtId="165" fontId="10" fillId="0" borderId="0" xfId="0" applyNumberFormat="1" applyFont="1" applyAlignment="1">
      <alignment horizontal="center"/>
    </xf>
    <xf numFmtId="165" fontId="10" fillId="0" borderId="0" xfId="0" quotePrefix="1" applyNumberFormat="1" applyFont="1" applyAlignment="1">
      <alignment horizontal="right"/>
    </xf>
    <xf numFmtId="165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right"/>
    </xf>
    <xf numFmtId="0" fontId="16" fillId="0" borderId="0" xfId="0" applyFont="1"/>
    <xf numFmtId="0" fontId="10" fillId="0" borderId="0" xfId="0" applyFont="1"/>
    <xf numFmtId="164" fontId="10" fillId="0" borderId="0" xfId="0" applyNumberFormat="1" applyFont="1" applyAlignment="1">
      <alignment horizontal="center"/>
    </xf>
    <xf numFmtId="164" fontId="6" fillId="0" borderId="0" xfId="0" applyNumberFormat="1" applyFont="1"/>
    <xf numFmtId="41" fontId="10" fillId="0" borderId="2" xfId="0" applyNumberFormat="1" applyFont="1" applyBorder="1" applyAlignment="1">
      <alignment horizontal="right"/>
    </xf>
    <xf numFmtId="41" fontId="10" fillId="0" borderId="0" xfId="0" applyNumberFormat="1" applyFont="1" applyAlignment="1">
      <alignment horizontal="right"/>
    </xf>
    <xf numFmtId="164" fontId="6" fillId="0" borderId="1" xfId="1" applyNumberFormat="1" applyFont="1" applyFill="1" applyBorder="1" applyAlignment="1"/>
    <xf numFmtId="164" fontId="6" fillId="0" borderId="3" xfId="1" applyNumberFormat="1" applyFont="1" applyFill="1" applyBorder="1" applyAlignment="1"/>
    <xf numFmtId="164" fontId="6" fillId="0" borderId="1" xfId="1" applyNumberFormat="1" applyFont="1" applyFill="1" applyBorder="1" applyAlignment="1">
      <alignment horizontal="right"/>
    </xf>
    <xf numFmtId="41" fontId="6" fillId="0" borderId="4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41" fontId="6" fillId="0" borderId="0" xfId="3" applyNumberFormat="1" applyFont="1" applyFill="1" applyAlignment="1">
      <alignment horizontal="left"/>
    </xf>
    <xf numFmtId="164" fontId="0" fillId="0" borderId="1" xfId="5" applyNumberFormat="1" applyFont="1" applyFill="1" applyBorder="1" applyAlignment="1">
      <alignment horizontal="right"/>
    </xf>
    <xf numFmtId="164" fontId="7" fillId="0" borderId="0" xfId="3" applyNumberFormat="1" applyFont="1" applyFill="1" applyAlignment="1">
      <alignment horizontal="right"/>
    </xf>
    <xf numFmtId="41" fontId="6" fillId="0" borderId="5" xfId="1" applyNumberFormat="1" applyFont="1" applyFill="1" applyBorder="1" applyAlignment="1">
      <alignment horizontal="right"/>
    </xf>
    <xf numFmtId="164" fontId="12" fillId="0" borderId="0" xfId="1" applyNumberFormat="1" applyFont="1" applyFill="1"/>
    <xf numFmtId="164" fontId="0" fillId="0" borderId="0" xfId="1" applyNumberFormat="1" applyFont="1" applyFill="1"/>
    <xf numFmtId="169" fontId="0" fillId="0" borderId="0" xfId="1" applyNumberFormat="1" applyFont="1" applyFill="1"/>
    <xf numFmtId="169" fontId="0" fillId="0" borderId="0" xfId="1" applyNumberFormat="1" applyFont="1" applyFill="1" applyBorder="1"/>
    <xf numFmtId="0" fontId="7" fillId="0" borderId="0" xfId="0" applyFont="1" applyAlignment="1">
      <alignment horizontal="center"/>
    </xf>
    <xf numFmtId="164" fontId="0" fillId="0" borderId="0" xfId="1" applyNumberFormat="1" applyFont="1" applyFill="1" applyBorder="1"/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4" fillId="0" borderId="0" xfId="0" applyFont="1"/>
    <xf numFmtId="0" fontId="1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6" fillId="0" borderId="1" xfId="0" applyNumberFormat="1" applyFont="1" applyBorder="1"/>
    <xf numFmtId="0" fontId="0" fillId="0" borderId="0" xfId="0" applyAlignment="1">
      <alignment horizontal="left"/>
    </xf>
    <xf numFmtId="0" fontId="6" fillId="0" borderId="0" xfId="0" quotePrefix="1" applyFont="1" applyAlignment="1">
      <alignment horizontal="left"/>
    </xf>
    <xf numFmtId="164" fontId="0" fillId="0" borderId="0" xfId="1" applyNumberFormat="1" applyFont="1" applyFill="1" applyBorder="1" applyAlignment="1"/>
    <xf numFmtId="43" fontId="0" fillId="0" borderId="0" xfId="1" applyFont="1" applyFill="1" applyBorder="1" applyAlignment="1">
      <alignment horizontal="right"/>
    </xf>
    <xf numFmtId="164" fontId="0" fillId="0" borderId="0" xfId="1" quotePrefix="1" applyNumberFormat="1" applyFont="1" applyFill="1" applyAlignment="1">
      <alignment horizontal="right"/>
    </xf>
    <xf numFmtId="164" fontId="0" fillId="0" borderId="3" xfId="1" applyNumberFormat="1" applyFont="1" applyFill="1" applyBorder="1" applyAlignment="1"/>
    <xf numFmtId="164" fontId="0" fillId="0" borderId="0" xfId="1" applyNumberFormat="1" applyFont="1" applyFill="1" applyAlignment="1">
      <alignment vertical="center"/>
    </xf>
    <xf numFmtId="9" fontId="0" fillId="0" borderId="0" xfId="28" applyFont="1" applyFill="1"/>
    <xf numFmtId="164" fontId="0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/>
    <xf numFmtId="43" fontId="6" fillId="0" borderId="0" xfId="1" applyFont="1" applyFill="1"/>
    <xf numFmtId="165" fontId="0" fillId="0" borderId="0" xfId="3" applyNumberFormat="1" applyFont="1" applyFill="1" applyAlignment="1">
      <alignment horizontal="right"/>
    </xf>
    <xf numFmtId="164" fontId="0" fillId="0" borderId="1" xfId="1" applyNumberFormat="1" applyFont="1" applyFill="1" applyBorder="1"/>
    <xf numFmtId="164" fontId="0" fillId="0" borderId="0" xfId="3" applyNumberFormat="1" applyFont="1" applyFill="1" applyBorder="1" applyAlignment="1">
      <alignment horizontal="right"/>
    </xf>
    <xf numFmtId="170" fontId="6" fillId="0" borderId="0" xfId="1" applyNumberFormat="1" applyFont="1" applyFill="1"/>
    <xf numFmtId="43" fontId="0" fillId="0" borderId="0" xfId="3" applyFont="1" applyFill="1" applyBorder="1" applyAlignment="1">
      <alignment horizontal="right"/>
    </xf>
    <xf numFmtId="43" fontId="6" fillId="0" borderId="0" xfId="3" applyFont="1" applyFill="1" applyAlignment="1">
      <alignment horizontal="right"/>
    </xf>
    <xf numFmtId="41" fontId="12" fillId="0" borderId="0" xfId="0" applyNumberFormat="1" applyFont="1"/>
    <xf numFmtId="41" fontId="6" fillId="0" borderId="0" xfId="0" applyNumberFormat="1" applyFont="1"/>
    <xf numFmtId="49" fontId="0" fillId="0" borderId="0" xfId="0" applyNumberFormat="1"/>
    <xf numFmtId="49" fontId="8" fillId="0" borderId="0" xfId="0" applyNumberFormat="1" applyFont="1"/>
    <xf numFmtId="165" fontId="0" fillId="0" borderId="0" xfId="0" applyNumberFormat="1" applyAlignment="1">
      <alignment horizontal="center"/>
    </xf>
    <xf numFmtId="164" fontId="6" fillId="0" borderId="0" xfId="0" applyNumberFormat="1" applyFont="1" applyAlignment="1">
      <alignment horizontal="center"/>
    </xf>
    <xf numFmtId="41" fontId="6" fillId="0" borderId="2" xfId="0" applyNumberFormat="1" applyFont="1" applyBorder="1" applyAlignment="1">
      <alignment horizontal="right"/>
    </xf>
    <xf numFmtId="49" fontId="4" fillId="0" borderId="0" xfId="0" applyNumberFormat="1" applyFont="1"/>
    <xf numFmtId="0" fontId="23" fillId="0" borderId="0" xfId="0" applyFont="1"/>
    <xf numFmtId="49" fontId="0" fillId="0" borderId="0" xfId="0" applyNumberFormat="1" applyAlignment="1">
      <alignment horizontal="center"/>
    </xf>
    <xf numFmtId="164" fontId="0" fillId="0" borderId="0" xfId="0" applyNumberFormat="1"/>
    <xf numFmtId="165" fontId="6" fillId="0" borderId="0" xfId="0" applyNumberFormat="1" applyFont="1" applyAlignment="1">
      <alignment horizontal="center"/>
    </xf>
    <xf numFmtId="165" fontId="6" fillId="0" borderId="0" xfId="0" quotePrefix="1" applyNumberFormat="1" applyFont="1" applyAlignment="1">
      <alignment horizontal="right"/>
    </xf>
    <xf numFmtId="41" fontId="6" fillId="0" borderId="0" xfId="0" applyNumberFormat="1" applyFont="1" applyAlignment="1">
      <alignment horizontal="right"/>
    </xf>
    <xf numFmtId="0" fontId="19" fillId="0" borderId="0" xfId="0" applyFont="1"/>
    <xf numFmtId="41" fontId="19" fillId="0" borderId="0" xfId="0" applyNumberFormat="1" applyFont="1"/>
    <xf numFmtId="0" fontId="0" fillId="0" borderId="0" xfId="0" applyAlignment="1">
      <alignment wrapText="1"/>
    </xf>
    <xf numFmtId="41" fontId="0" fillId="0" borderId="0" xfId="0" applyNumberFormat="1"/>
    <xf numFmtId="165" fontId="0" fillId="0" borderId="1" xfId="0" applyNumberFormat="1" applyBorder="1"/>
    <xf numFmtId="0" fontId="14" fillId="0" borderId="0" xfId="0" applyFont="1"/>
    <xf numFmtId="49" fontId="7" fillId="0" borderId="0" xfId="0" applyNumberFormat="1" applyFont="1"/>
    <xf numFmtId="49" fontId="4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3" fontId="0" fillId="0" borderId="0" xfId="1" applyFont="1" applyFill="1"/>
    <xf numFmtId="165" fontId="6" fillId="0" borderId="4" xfId="0" applyNumberFormat="1" applyFont="1" applyBorder="1"/>
    <xf numFmtId="165" fontId="6" fillId="0" borderId="3" xfId="0" applyNumberFormat="1" applyFont="1" applyBorder="1"/>
    <xf numFmtId="165" fontId="6" fillId="0" borderId="2" xfId="0" applyNumberFormat="1" applyFont="1" applyBorder="1"/>
    <xf numFmtId="49" fontId="6" fillId="0" borderId="0" xfId="0" applyNumberFormat="1" applyFont="1" applyAlignment="1">
      <alignment vertical="center"/>
    </xf>
    <xf numFmtId="164" fontId="6" fillId="0" borderId="2" xfId="0" applyNumberFormat="1" applyFont="1" applyBorder="1"/>
    <xf numFmtId="41" fontId="4" fillId="0" borderId="0" xfId="0" applyNumberFormat="1" applyFont="1"/>
    <xf numFmtId="4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7" quotePrefix="1" applyFont="1" applyAlignment="1">
      <alignment horizontal="left"/>
    </xf>
    <xf numFmtId="165" fontId="6" fillId="0" borderId="3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43" fontId="6" fillId="0" borderId="0" xfId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164" fontId="4" fillId="0" borderId="0" xfId="1" applyNumberFormat="1" applyFont="1" applyFill="1"/>
    <xf numFmtId="43" fontId="4" fillId="0" borderId="0" xfId="1" applyFont="1" applyFill="1"/>
    <xf numFmtId="164" fontId="0" fillId="0" borderId="1" xfId="1" applyNumberFormat="1" applyFont="1" applyFill="1" applyBorder="1" applyAlignment="1">
      <alignment horizontal="right"/>
    </xf>
    <xf numFmtId="164" fontId="0" fillId="0" borderId="0" xfId="3" applyNumberFormat="1" applyFont="1" applyFill="1" applyAlignment="1">
      <alignment horizontal="right"/>
    </xf>
    <xf numFmtId="165" fontId="0" fillId="0" borderId="1" xfId="0" applyNumberFormat="1" applyBorder="1" applyAlignment="1">
      <alignment horizontal="right"/>
    </xf>
    <xf numFmtId="43" fontId="0" fillId="0" borderId="0" xfId="1" applyFont="1" applyFill="1" applyAlignment="1">
      <alignment horizontal="right"/>
    </xf>
    <xf numFmtId="164" fontId="0" fillId="0" borderId="1" xfId="3" applyNumberFormat="1" applyFont="1" applyFill="1" applyBorder="1" applyAlignment="1">
      <alignment horizontal="right"/>
    </xf>
    <xf numFmtId="41" fontId="0" fillId="0" borderId="0" xfId="0" applyNumberFormat="1" applyAlignment="1">
      <alignment horizontal="right"/>
    </xf>
    <xf numFmtId="43" fontId="0" fillId="0" borderId="0" xfId="0" applyNumberFormat="1"/>
    <xf numFmtId="43" fontId="0" fillId="0" borderId="0" xfId="0" applyNumberFormat="1" applyAlignment="1">
      <alignment horizontal="center"/>
    </xf>
    <xf numFmtId="165" fontId="0" fillId="0" borderId="0" xfId="0" quotePrefix="1" applyNumberFormat="1"/>
    <xf numFmtId="165" fontId="6" fillId="0" borderId="0" xfId="0" applyNumberFormat="1" applyFont="1" applyAlignment="1">
      <alignment horizontal="left"/>
    </xf>
    <xf numFmtId="37" fontId="0" fillId="0" borderId="0" xfId="0" applyNumberFormat="1"/>
    <xf numFmtId="44" fontId="0" fillId="0" borderId="0" xfId="0" applyNumberFormat="1" applyAlignment="1">
      <alignment horizontal="right"/>
    </xf>
    <xf numFmtId="165" fontId="0" fillId="0" borderId="3" xfId="0" applyNumberFormat="1" applyBorder="1"/>
    <xf numFmtId="16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7" fontId="0" fillId="0" borderId="1" xfId="0" applyNumberFormat="1" applyBorder="1"/>
    <xf numFmtId="49" fontId="0" fillId="0" borderId="0" xfId="0" applyNumberFormat="1" applyAlignment="1">
      <alignment horizontal="left"/>
    </xf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>
      <alignment horizontal="right"/>
    </xf>
  </cellXfs>
  <cellStyles count="29">
    <cellStyle name="Comma" xfId="1" builtinId="3"/>
    <cellStyle name="Comma 10" xfId="19" xr:uid="{69CC3650-4890-4812-8DCA-43E078D722D0}"/>
    <cellStyle name="Comma 10 7 2" xfId="27" xr:uid="{E56DA589-7DC1-4026-9D7E-6A0CE35DAF0A}"/>
    <cellStyle name="Comma 2" xfId="2" xr:uid="{00000000-0005-0000-0000-000001000000}"/>
    <cellStyle name="Comma 2 2" xfId="3" xr:uid="{00000000-0005-0000-0000-000002000000}"/>
    <cellStyle name="Comma 2 2 14" xfId="4" xr:uid="{00000000-0005-0000-0000-000003000000}"/>
    <cellStyle name="Comma 2 3" xfId="13" xr:uid="{CC1A85EA-551A-41A7-B556-3BA46300379E}"/>
    <cellStyle name="Comma 3" xfId="5" xr:uid="{00000000-0005-0000-0000-000004000000}"/>
    <cellStyle name="Comma 3 2" xfId="16" xr:uid="{97A6D9D6-3F08-4A7F-B10D-015E650CB160}"/>
    <cellStyle name="Comma 3 3" xfId="15" xr:uid="{E5E132BB-59DC-4E46-9A06-EADE83993C1C}"/>
    <cellStyle name="Comma 34" xfId="20" xr:uid="{F663D9B0-7355-421B-A3CB-8FFF036D2227}"/>
    <cellStyle name="Comma 4" xfId="22" xr:uid="{AE0E8704-E2D3-4DF9-A790-6C4800D0B4A6}"/>
    <cellStyle name="Comma 5" xfId="11" xr:uid="{18B2C566-3B74-4045-9251-A13A00AD2D24}"/>
    <cellStyle name="Comma 6" xfId="25" xr:uid="{87B86C05-42C7-4FDE-A2A6-DFA463B4909D}"/>
    <cellStyle name="Currency 2" xfId="6" xr:uid="{00000000-0005-0000-0000-000005000000}"/>
    <cellStyle name="Normal" xfId="0" builtinId="0"/>
    <cellStyle name="Normal 2" xfId="7" xr:uid="{00000000-0005-0000-0000-000007000000}"/>
    <cellStyle name="Normal 3" xfId="21" xr:uid="{E71E5FD2-6AEF-47FD-9C59-68E5FF9253FE}"/>
    <cellStyle name="Normal 39" xfId="18" xr:uid="{AACC53CE-843A-49FA-B7CB-6B089809C276}"/>
    <cellStyle name="Normal 4" xfId="10" xr:uid="{DAB1596E-0F8C-478B-848D-FC61A8B58037}"/>
    <cellStyle name="Normal 5" xfId="8" xr:uid="{00000000-0005-0000-0000-000008000000}"/>
    <cellStyle name="Normal 6" xfId="24" xr:uid="{9C823B33-8BA9-4E3E-AA48-D01DB2BC34C2}"/>
    <cellStyle name="Normal 68" xfId="9" xr:uid="{1642A7E3-869C-4A5A-88C7-A2E1763B1E9B}"/>
    <cellStyle name="Percent" xfId="28" builtinId="5"/>
    <cellStyle name="Percent 12" xfId="14" xr:uid="{2AA8978E-8B29-4AE7-AC74-F011420E2811}"/>
    <cellStyle name="Percent 2" xfId="17" xr:uid="{F997AB30-3AFA-479A-B3EB-1DCF58B2FE4B}"/>
    <cellStyle name="Percent 3" xfId="23" xr:uid="{87D16504-4B3B-4F1D-A6CE-E5F1A683EFDD}"/>
    <cellStyle name="Percent 4" xfId="12" xr:uid="{EF381F0C-A2F1-4EA9-A5D2-AFD44EA717DA}"/>
    <cellStyle name="Percent 5" xfId="26" xr:uid="{CCC7E516-B694-4274-A8A4-0E6F8FE345D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gangvalpornroj/Desktop/Draft%20TH%2018.2.21%2013.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-7-10"/>
      <sheetName val="PL-11-14"/>
      <sheetName val="CH 15"/>
      <sheetName val="CH 16 "/>
      <sheetName val="CH 17"/>
      <sheetName val="CH 18 "/>
      <sheetName val="CF-19-22"/>
    </sheetNames>
    <sheetDataSet>
      <sheetData sheetId="0">
        <row r="102">
          <cell r="D102">
            <v>8611242</v>
          </cell>
        </row>
        <row r="104">
          <cell r="D104">
            <v>57298909</v>
          </cell>
        </row>
        <row r="105">
          <cell r="D105">
            <v>3470021</v>
          </cell>
        </row>
        <row r="107">
          <cell r="D107">
            <v>4809941</v>
          </cell>
        </row>
        <row r="109">
          <cell r="D109">
            <v>-5159</v>
          </cell>
        </row>
        <row r="112">
          <cell r="D112">
            <v>929166</v>
          </cell>
        </row>
        <row r="113">
          <cell r="D113">
            <v>119893131</v>
          </cell>
        </row>
        <row r="114">
          <cell r="D114">
            <v>-8997459</v>
          </cell>
        </row>
        <row r="115">
          <cell r="D115">
            <v>-9073006</v>
          </cell>
        </row>
        <row r="116">
          <cell r="D116">
            <v>176936786</v>
          </cell>
        </row>
        <row r="117">
          <cell r="D117">
            <v>15000000</v>
          </cell>
        </row>
        <row r="118">
          <cell r="D118">
            <v>191936786</v>
          </cell>
        </row>
        <row r="119">
          <cell r="D119">
            <v>70241781</v>
          </cell>
        </row>
        <row r="120">
          <cell r="D120">
            <v>262178567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22"/>
  <sheetViews>
    <sheetView tabSelected="1" view="pageBreakPreview" topLeftCell="A2" zoomScaleNormal="100" zoomScaleSheetLayoutView="100" workbookViewId="0">
      <selection activeCell="A7" sqref="A7"/>
    </sheetView>
  </sheetViews>
  <sheetFormatPr defaultColWidth="9.09765625" defaultRowHeight="22.5" customHeight="1"/>
  <cols>
    <col min="1" max="1" width="43.69921875" style="116" customWidth="1"/>
    <col min="2" max="2" width="8.09765625" style="87" customWidth="1"/>
    <col min="3" max="3" width="1" customWidth="1"/>
    <col min="4" max="4" width="13.59765625" customWidth="1"/>
    <col min="5" max="5" width="1" customWidth="1"/>
    <col min="6" max="6" width="13.59765625" customWidth="1"/>
    <col min="7" max="7" width="1" customWidth="1"/>
    <col min="8" max="8" width="13.59765625" customWidth="1"/>
    <col min="9" max="9" width="1.09765625" customWidth="1"/>
    <col min="10" max="10" width="13.59765625" customWidth="1"/>
    <col min="11" max="11" width="12.59765625" bestFit="1" customWidth="1"/>
    <col min="12" max="12" width="15.3984375" bestFit="1" customWidth="1"/>
  </cols>
  <sheetData>
    <row r="1" spans="1:12" ht="22.5" customHeight="1">
      <c r="A1" s="121" t="s">
        <v>0</v>
      </c>
    </row>
    <row r="2" spans="1:12" ht="22.5" customHeight="1">
      <c r="A2" s="121" t="s">
        <v>1</v>
      </c>
    </row>
    <row r="3" spans="1:12" ht="22.5" customHeight="1">
      <c r="A3" s="20"/>
      <c r="J3" s="81" t="s">
        <v>2</v>
      </c>
    </row>
    <row r="4" spans="1:12" ht="22.5" customHeight="1">
      <c r="C4" s="87"/>
      <c r="D4" s="175" t="s">
        <v>3</v>
      </c>
      <c r="E4" s="175"/>
      <c r="F4" s="175"/>
      <c r="G4" s="95"/>
      <c r="H4" s="175" t="s">
        <v>4</v>
      </c>
      <c r="I4" s="175"/>
      <c r="J4" s="175"/>
    </row>
    <row r="5" spans="1:12" ht="21.5">
      <c r="C5" s="123"/>
      <c r="D5" s="174" t="s">
        <v>5</v>
      </c>
      <c r="E5" s="174"/>
      <c r="F5" s="174"/>
      <c r="G5" s="18"/>
      <c r="H5" s="174" t="s">
        <v>5</v>
      </c>
      <c r="I5" s="174"/>
      <c r="J5" s="174"/>
    </row>
    <row r="6" spans="1:12" ht="23">
      <c r="A6" s="121" t="s">
        <v>6</v>
      </c>
      <c r="B6" s="87" t="s">
        <v>7</v>
      </c>
      <c r="C6" s="123"/>
      <c r="D6" s="62">
        <v>2566</v>
      </c>
      <c r="E6" s="123"/>
      <c r="F6" s="62">
        <v>2565</v>
      </c>
      <c r="G6" s="18"/>
      <c r="H6" s="62">
        <v>2566</v>
      </c>
      <c r="I6" s="123"/>
      <c r="J6" s="62">
        <v>2565</v>
      </c>
    </row>
    <row r="7" spans="1:12" ht="22.5" customHeight="1">
      <c r="A7" s="121"/>
      <c r="C7" s="123"/>
      <c r="D7" s="18"/>
      <c r="E7" s="123"/>
      <c r="F7" s="18"/>
      <c r="G7" s="18"/>
      <c r="H7" s="18"/>
      <c r="I7" s="123"/>
      <c r="J7" s="18"/>
    </row>
    <row r="8" spans="1:12" ht="22.5" customHeight="1">
      <c r="A8" s="117" t="s">
        <v>8</v>
      </c>
      <c r="C8" s="21"/>
      <c r="D8" s="21"/>
      <c r="E8" s="21"/>
      <c r="F8" s="21"/>
      <c r="G8" s="21"/>
      <c r="H8" s="21"/>
      <c r="I8" s="21"/>
      <c r="J8" s="21"/>
    </row>
    <row r="9" spans="1:12" ht="22.5" customHeight="1">
      <c r="A9" s="116" t="s">
        <v>9</v>
      </c>
      <c r="B9" s="87">
        <v>5</v>
      </c>
      <c r="C9" s="21"/>
      <c r="D9" s="21">
        <v>26135884</v>
      </c>
      <c r="E9" s="21"/>
      <c r="F9" s="21">
        <v>32949705</v>
      </c>
      <c r="G9" s="21"/>
      <c r="H9" s="10">
        <v>1459843</v>
      </c>
      <c r="I9" s="21"/>
      <c r="J9" s="10">
        <v>1902112</v>
      </c>
    </row>
    <row r="10" spans="1:12" ht="22.5" customHeight="1">
      <c r="A10" s="116" t="s">
        <v>10</v>
      </c>
      <c r="B10" s="87">
        <v>29</v>
      </c>
      <c r="C10" s="21"/>
      <c r="D10" s="21">
        <v>42351035</v>
      </c>
      <c r="E10" s="21"/>
      <c r="F10" s="21">
        <v>43220606</v>
      </c>
      <c r="G10" s="21"/>
      <c r="H10" s="10">
        <v>3498937</v>
      </c>
      <c r="I10" s="21"/>
      <c r="J10" s="10">
        <v>3162959</v>
      </c>
    </row>
    <row r="11" spans="1:12" ht="22.5" customHeight="1">
      <c r="A11" s="116" t="s">
        <v>11</v>
      </c>
      <c r="B11" s="87">
        <v>4</v>
      </c>
      <c r="C11" s="21"/>
      <c r="D11" s="25">
        <v>32949</v>
      </c>
      <c r="E11" s="21"/>
      <c r="F11" s="25">
        <v>0</v>
      </c>
      <c r="G11" s="21"/>
      <c r="H11" s="10">
        <v>15635280</v>
      </c>
      <c r="I11" s="21"/>
      <c r="J11" s="10">
        <v>8020339</v>
      </c>
      <c r="K11" s="124"/>
      <c r="L11" s="124"/>
    </row>
    <row r="12" spans="1:12" ht="22.5" customHeight="1">
      <c r="A12" s="116" t="s">
        <v>12</v>
      </c>
      <c r="C12" s="21"/>
      <c r="D12" s="25"/>
      <c r="E12" s="21"/>
      <c r="F12" s="25"/>
      <c r="G12" s="21"/>
      <c r="H12" s="10"/>
      <c r="I12" s="21"/>
      <c r="J12" s="10"/>
    </row>
    <row r="13" spans="1:12" ht="22.5" customHeight="1">
      <c r="A13" t="s">
        <v>13</v>
      </c>
      <c r="B13" s="87" t="s">
        <v>14</v>
      </c>
      <c r="C13" s="21"/>
      <c r="D13" s="25">
        <v>975007</v>
      </c>
      <c r="E13" s="21"/>
      <c r="F13" s="25">
        <v>0</v>
      </c>
      <c r="G13" s="21"/>
      <c r="H13" s="25">
        <v>0</v>
      </c>
      <c r="I13" s="21"/>
      <c r="J13" s="25">
        <v>540000</v>
      </c>
    </row>
    <row r="14" spans="1:12" ht="22.5" customHeight="1">
      <c r="A14" s="97" t="s">
        <v>15</v>
      </c>
      <c r="B14" s="87">
        <v>6</v>
      </c>
      <c r="C14" s="21"/>
      <c r="D14" s="21">
        <v>69508151</v>
      </c>
      <c r="E14" s="21"/>
      <c r="F14" s="21">
        <v>83080346</v>
      </c>
      <c r="G14" s="21"/>
      <c r="H14" s="10">
        <v>2642979</v>
      </c>
      <c r="I14" s="21"/>
      <c r="J14" s="10">
        <v>2861340</v>
      </c>
      <c r="L14" s="124"/>
    </row>
    <row r="15" spans="1:12" ht="22.5" customHeight="1">
      <c r="A15" s="97" t="s">
        <v>16</v>
      </c>
      <c r="B15" s="87">
        <v>7</v>
      </c>
      <c r="C15" s="21"/>
      <c r="D15" s="21">
        <v>55064952</v>
      </c>
      <c r="E15" s="21"/>
      <c r="F15" s="21">
        <v>54538803</v>
      </c>
      <c r="G15" s="21"/>
      <c r="H15" s="10">
        <v>691457</v>
      </c>
      <c r="I15" s="21"/>
      <c r="J15" s="10">
        <v>925579</v>
      </c>
    </row>
    <row r="16" spans="1:12" ht="22.5" customHeight="1">
      <c r="A16" s="97" t="s">
        <v>17</v>
      </c>
      <c r="B16" s="87">
        <v>29</v>
      </c>
      <c r="C16" s="21"/>
      <c r="D16" s="21">
        <v>951621</v>
      </c>
      <c r="E16" s="21"/>
      <c r="F16" s="21">
        <v>3265334</v>
      </c>
      <c r="G16" s="21"/>
      <c r="H16" s="25">
        <v>27145</v>
      </c>
      <c r="I16" s="21"/>
      <c r="J16" s="25">
        <v>68574</v>
      </c>
      <c r="K16" s="84"/>
      <c r="L16" s="124"/>
    </row>
    <row r="17" spans="1:12" ht="22.5" customHeight="1">
      <c r="A17" s="97" t="s">
        <v>18</v>
      </c>
      <c r="C17" s="21"/>
      <c r="D17" s="21">
        <v>159104</v>
      </c>
      <c r="E17" s="21"/>
      <c r="F17" s="21">
        <v>258252</v>
      </c>
      <c r="G17" s="21"/>
      <c r="H17" s="25">
        <v>0</v>
      </c>
      <c r="I17" s="21"/>
      <c r="J17" s="25">
        <v>0</v>
      </c>
    </row>
    <row r="18" spans="1:12" ht="22.5" customHeight="1">
      <c r="A18" s="97" t="s">
        <v>19</v>
      </c>
      <c r="C18" s="21"/>
      <c r="D18" s="21">
        <v>3117843</v>
      </c>
      <c r="E18" s="21"/>
      <c r="F18" s="21">
        <v>5237348</v>
      </c>
      <c r="G18" s="21"/>
      <c r="H18" s="25">
        <v>0</v>
      </c>
      <c r="I18" s="21"/>
      <c r="J18" s="25">
        <v>0</v>
      </c>
    </row>
    <row r="19" spans="1:12" ht="22.5" customHeight="1">
      <c r="A19" s="97" t="s">
        <v>20</v>
      </c>
      <c r="C19" s="21"/>
      <c r="D19" s="21">
        <v>2645875</v>
      </c>
      <c r="E19" s="21"/>
      <c r="F19" s="21">
        <v>2562640</v>
      </c>
      <c r="G19" s="21"/>
      <c r="H19" s="10">
        <v>192671</v>
      </c>
      <c r="I19" s="21"/>
      <c r="J19" s="10">
        <v>213736</v>
      </c>
    </row>
    <row r="20" spans="1:12" ht="22.5" customHeight="1">
      <c r="A20" s="97" t="s">
        <v>21</v>
      </c>
      <c r="B20" s="87">
        <v>4</v>
      </c>
      <c r="C20" s="21"/>
      <c r="D20" s="21">
        <v>129131</v>
      </c>
      <c r="E20" s="21"/>
      <c r="F20" s="21">
        <v>156580</v>
      </c>
      <c r="G20" s="21"/>
      <c r="H20" s="25">
        <v>0</v>
      </c>
      <c r="I20" s="21"/>
      <c r="J20" s="25">
        <v>0</v>
      </c>
      <c r="K20" s="21"/>
    </row>
    <row r="21" spans="1:12" ht="22.5" customHeight="1">
      <c r="A21" s="97" t="s">
        <v>22</v>
      </c>
      <c r="C21" s="21"/>
      <c r="D21" s="19">
        <v>7734397</v>
      </c>
      <c r="E21" s="21"/>
      <c r="F21" s="19">
        <v>7918382</v>
      </c>
      <c r="G21" s="21"/>
      <c r="H21" s="22">
        <v>47704</v>
      </c>
      <c r="I21" s="21"/>
      <c r="J21" s="99">
        <v>48512</v>
      </c>
    </row>
    <row r="22" spans="1:12" ht="22.5" customHeight="1">
      <c r="A22" s="97" t="s">
        <v>23</v>
      </c>
      <c r="C22" s="21"/>
      <c r="D22" s="19"/>
      <c r="E22" s="21"/>
      <c r="F22" s="19"/>
      <c r="G22" s="21"/>
      <c r="H22" s="22"/>
      <c r="I22" s="21"/>
      <c r="J22" s="99"/>
    </row>
    <row r="23" spans="1:12" ht="22.5" customHeight="1">
      <c r="A23" s="97" t="s">
        <v>24</v>
      </c>
      <c r="C23" s="21"/>
      <c r="D23" s="23">
        <v>309639</v>
      </c>
      <c r="E23" s="100"/>
      <c r="F23" s="23">
        <v>31130</v>
      </c>
      <c r="G23" s="21"/>
      <c r="H23" s="23">
        <v>0</v>
      </c>
      <c r="I23" s="21"/>
      <c r="J23" s="23">
        <v>0</v>
      </c>
    </row>
    <row r="24" spans="1:12" s="2" customFormat="1" ht="22.5" customHeight="1">
      <c r="A24" s="20" t="s">
        <v>25</v>
      </c>
      <c r="B24" s="89"/>
      <c r="C24" s="5"/>
      <c r="D24" s="74">
        <f>SUM(D9:D23)</f>
        <v>209115588</v>
      </c>
      <c r="E24" s="5"/>
      <c r="F24" s="74">
        <f>SUM(F9:F23)</f>
        <v>233219126</v>
      </c>
      <c r="G24" s="5"/>
      <c r="H24" s="74">
        <f>SUM(H9:H23)</f>
        <v>24196016</v>
      </c>
      <c r="I24" s="5"/>
      <c r="J24" s="74">
        <f>SUM(J9:J23)</f>
        <v>17743151</v>
      </c>
      <c r="L24" s="71"/>
    </row>
    <row r="25" spans="1:12" s="2" customFormat="1" ht="22.5" customHeight="1">
      <c r="A25" s="20"/>
      <c r="B25" s="89"/>
      <c r="C25" s="5"/>
      <c r="D25" s="5"/>
      <c r="E25" s="5"/>
      <c r="F25" s="5"/>
      <c r="G25" s="5"/>
      <c r="H25" s="5"/>
      <c r="I25" s="5"/>
      <c r="J25" s="5"/>
    </row>
    <row r="26" spans="1:12" ht="22.5" customHeight="1">
      <c r="A26" s="121" t="s">
        <v>0</v>
      </c>
    </row>
    <row r="27" spans="1:12" ht="22.5" customHeight="1">
      <c r="A27" s="121" t="s">
        <v>1</v>
      </c>
    </row>
    <row r="28" spans="1:12" ht="22.5" customHeight="1">
      <c r="A28" s="20"/>
      <c r="J28" s="81" t="s">
        <v>2</v>
      </c>
    </row>
    <row r="29" spans="1:12" ht="22.5" customHeight="1">
      <c r="C29" s="87"/>
      <c r="D29" s="175" t="s">
        <v>3</v>
      </c>
      <c r="E29" s="175"/>
      <c r="F29" s="175"/>
      <c r="G29" s="95"/>
      <c r="H29" s="175" t="s">
        <v>4</v>
      </c>
      <c r="I29" s="175"/>
      <c r="J29" s="175"/>
    </row>
    <row r="30" spans="1:12" ht="22.5" customHeight="1">
      <c r="A30"/>
      <c r="B30"/>
      <c r="C30" s="123"/>
      <c r="D30" s="174" t="s">
        <v>5</v>
      </c>
      <c r="E30" s="174"/>
      <c r="F30" s="174"/>
      <c r="G30" s="18"/>
      <c r="H30" s="174" t="s">
        <v>5</v>
      </c>
      <c r="I30" s="174"/>
      <c r="J30" s="174"/>
    </row>
    <row r="31" spans="1:12" ht="22.5" customHeight="1">
      <c r="A31" s="121" t="s">
        <v>26</v>
      </c>
      <c r="B31" s="87" t="s">
        <v>7</v>
      </c>
      <c r="C31" s="123"/>
      <c r="D31" s="62">
        <v>2566</v>
      </c>
      <c r="E31" s="123"/>
      <c r="F31" s="62">
        <v>2565</v>
      </c>
      <c r="G31" s="18"/>
      <c r="H31" s="62">
        <v>2566</v>
      </c>
      <c r="I31" s="123"/>
      <c r="J31" s="62">
        <v>2565</v>
      </c>
    </row>
    <row r="32" spans="1:12" ht="22.5" customHeight="1">
      <c r="A32" s="121"/>
      <c r="C32" s="123"/>
      <c r="D32" s="18"/>
      <c r="E32" s="123"/>
      <c r="F32" s="18"/>
      <c r="G32" s="18"/>
      <c r="H32" s="18"/>
      <c r="I32" s="123"/>
      <c r="J32" s="18"/>
    </row>
    <row r="33" spans="1:12" ht="22.5" customHeight="1">
      <c r="A33" s="117" t="s">
        <v>27</v>
      </c>
      <c r="C33" s="21"/>
      <c r="D33" s="21"/>
      <c r="E33" s="21"/>
      <c r="F33" s="21"/>
      <c r="G33" s="21"/>
      <c r="H33" s="21"/>
      <c r="I33" s="21"/>
      <c r="J33" s="21"/>
    </row>
    <row r="34" spans="1:12" ht="22.5" customHeight="1">
      <c r="A34" s="116" t="s">
        <v>28</v>
      </c>
      <c r="B34" s="87">
        <v>29</v>
      </c>
      <c r="C34" s="21"/>
      <c r="D34" s="99">
        <v>12634023</v>
      </c>
      <c r="E34" s="21"/>
      <c r="F34" s="99">
        <v>16590363</v>
      </c>
      <c r="G34" s="21"/>
      <c r="H34" s="21">
        <v>879200</v>
      </c>
      <c r="I34" s="21"/>
      <c r="J34" s="21">
        <v>919200</v>
      </c>
      <c r="K34" s="84"/>
      <c r="L34" s="124"/>
    </row>
    <row r="35" spans="1:12" ht="22.5" customHeight="1">
      <c r="A35" s="116" t="s">
        <v>29</v>
      </c>
      <c r="B35" s="87">
        <v>8</v>
      </c>
      <c r="C35" s="21"/>
      <c r="D35" s="25">
        <v>0</v>
      </c>
      <c r="E35" s="21"/>
      <c r="F35" s="25">
        <v>0</v>
      </c>
      <c r="G35" s="21"/>
      <c r="H35" s="19">
        <v>250641201</v>
      </c>
      <c r="I35" s="21"/>
      <c r="J35" s="19">
        <v>241229221</v>
      </c>
    </row>
    <row r="36" spans="1:12" ht="22.5" customHeight="1">
      <c r="A36" s="130" t="s">
        <v>30</v>
      </c>
      <c r="B36" s="87">
        <v>10</v>
      </c>
      <c r="C36" s="21"/>
      <c r="D36" s="99">
        <v>240715601</v>
      </c>
      <c r="E36" s="21"/>
      <c r="F36" s="99">
        <v>235340728</v>
      </c>
      <c r="G36" s="21"/>
      <c r="H36" s="21">
        <v>2947625</v>
      </c>
      <c r="I36" s="21"/>
      <c r="J36" s="21">
        <v>160125</v>
      </c>
    </row>
    <row r="37" spans="1:12" ht="22.5" customHeight="1">
      <c r="A37" s="116" t="s">
        <v>31</v>
      </c>
      <c r="B37" s="87">
        <v>11</v>
      </c>
      <c r="C37" s="21"/>
      <c r="D37" s="99">
        <v>19198465</v>
      </c>
      <c r="E37" s="21"/>
      <c r="F37" s="99">
        <v>20123698</v>
      </c>
      <c r="G37" s="21"/>
      <c r="H37" s="11">
        <v>3794343</v>
      </c>
      <c r="I37" s="21"/>
      <c r="J37" s="11">
        <v>4360381</v>
      </c>
      <c r="K37" s="21"/>
    </row>
    <row r="38" spans="1:12" ht="22.5" customHeight="1">
      <c r="A38" s="116" t="s">
        <v>12</v>
      </c>
      <c r="B38" s="87" t="s">
        <v>14</v>
      </c>
      <c r="C38" s="21"/>
      <c r="D38" s="25">
        <v>0</v>
      </c>
      <c r="E38" s="21"/>
      <c r="F38" s="25">
        <v>0</v>
      </c>
      <c r="G38" s="21"/>
      <c r="H38" s="21">
        <v>350000</v>
      </c>
      <c r="I38" s="21"/>
      <c r="J38" s="21">
        <v>3218000</v>
      </c>
    </row>
    <row r="39" spans="1:12" ht="22.5" customHeight="1">
      <c r="A39" s="116" t="s">
        <v>32</v>
      </c>
      <c r="B39" s="87">
        <v>12</v>
      </c>
      <c r="C39" s="21"/>
      <c r="D39" s="10">
        <v>7951164</v>
      </c>
      <c r="E39" s="21"/>
      <c r="F39" s="10">
        <v>7934300</v>
      </c>
      <c r="G39" s="21"/>
      <c r="H39" s="101">
        <v>2677130</v>
      </c>
      <c r="I39" s="21"/>
      <c r="J39" s="101">
        <v>2677130</v>
      </c>
    </row>
    <row r="40" spans="1:12" ht="22.5" customHeight="1">
      <c r="A40" s="116" t="s">
        <v>33</v>
      </c>
      <c r="B40" s="87">
        <v>13</v>
      </c>
      <c r="C40" s="19"/>
      <c r="D40" s="10">
        <v>265143594</v>
      </c>
      <c r="E40" s="19"/>
      <c r="F40" s="10">
        <v>276663734</v>
      </c>
      <c r="G40" s="19"/>
      <c r="H40" s="21">
        <v>20024454</v>
      </c>
      <c r="I40" s="19"/>
      <c r="J40" s="21">
        <v>20761904</v>
      </c>
    </row>
    <row r="41" spans="1:12" ht="22.5" customHeight="1">
      <c r="A41" s="116" t="s">
        <v>34</v>
      </c>
      <c r="B41" s="87">
        <v>14</v>
      </c>
      <c r="C41" s="21"/>
      <c r="D41" s="10">
        <v>35497259</v>
      </c>
      <c r="E41" s="21"/>
      <c r="F41" s="10">
        <v>35881634</v>
      </c>
      <c r="G41" s="21"/>
      <c r="H41" s="25">
        <v>495438</v>
      </c>
      <c r="I41" s="21"/>
      <c r="J41" s="25">
        <v>608996</v>
      </c>
      <c r="L41" s="124"/>
    </row>
    <row r="42" spans="1:12" ht="22.5" customHeight="1">
      <c r="A42" s="116" t="s">
        <v>35</v>
      </c>
      <c r="B42" s="87">
        <v>15</v>
      </c>
      <c r="C42" s="19"/>
      <c r="D42" s="10">
        <v>60187906</v>
      </c>
      <c r="E42" s="19"/>
      <c r="F42" s="10">
        <v>62766519</v>
      </c>
      <c r="G42" s="19"/>
      <c r="H42" s="25">
        <v>0</v>
      </c>
      <c r="I42" s="21"/>
      <c r="J42" s="25">
        <v>0</v>
      </c>
      <c r="K42" s="124"/>
    </row>
    <row r="43" spans="1:12" ht="22.5" customHeight="1">
      <c r="A43" s="116" t="s">
        <v>36</v>
      </c>
      <c r="B43" s="87">
        <v>16</v>
      </c>
      <c r="C43" s="21"/>
      <c r="D43" s="10">
        <v>13240432</v>
      </c>
      <c r="E43" s="21"/>
      <c r="F43" s="10">
        <v>13457689</v>
      </c>
      <c r="G43" s="21"/>
      <c r="H43" s="101">
        <v>46635</v>
      </c>
      <c r="I43" s="21"/>
      <c r="J43" s="101">
        <v>45810</v>
      </c>
    </row>
    <row r="44" spans="1:12" ht="22.5" customHeight="1">
      <c r="A44" s="97" t="s">
        <v>37</v>
      </c>
      <c r="B44" s="87">
        <v>7</v>
      </c>
      <c r="C44" s="19"/>
      <c r="D44" s="10">
        <v>12072598</v>
      </c>
      <c r="E44" s="19"/>
      <c r="F44" s="10">
        <v>12236149</v>
      </c>
      <c r="G44" s="19"/>
      <c r="H44" s="25">
        <v>0</v>
      </c>
      <c r="I44" s="21"/>
      <c r="J44" s="25">
        <v>0</v>
      </c>
      <c r="L44" s="124"/>
    </row>
    <row r="45" spans="1:12" ht="22.5" customHeight="1">
      <c r="A45" s="116" t="s">
        <v>38</v>
      </c>
      <c r="B45" s="87">
        <v>26</v>
      </c>
      <c r="C45" s="21"/>
      <c r="D45" s="10">
        <v>5757970</v>
      </c>
      <c r="E45" s="21"/>
      <c r="F45" s="10">
        <v>4582032</v>
      </c>
      <c r="G45" s="21"/>
      <c r="H45" s="25">
        <v>582849</v>
      </c>
      <c r="I45" s="21"/>
      <c r="J45" s="25">
        <v>0</v>
      </c>
      <c r="K45" s="124"/>
      <c r="L45" s="124"/>
    </row>
    <row r="46" spans="1:12" ht="22.5" customHeight="1">
      <c r="A46" s="97" t="s">
        <v>39</v>
      </c>
      <c r="B46" s="87">
        <v>29</v>
      </c>
      <c r="C46" s="10"/>
      <c r="D46" s="25">
        <v>2046507</v>
      </c>
      <c r="E46" s="10"/>
      <c r="F46" s="25">
        <v>3724461</v>
      </c>
      <c r="G46" s="10"/>
      <c r="H46" s="131">
        <v>130006</v>
      </c>
      <c r="I46" s="21"/>
      <c r="J46" s="25">
        <v>254000</v>
      </c>
    </row>
    <row r="47" spans="1:12" ht="22.5" customHeight="1">
      <c r="A47" s="116" t="s">
        <v>40</v>
      </c>
      <c r="C47" s="21"/>
      <c r="D47" s="45">
        <v>3656745</v>
      </c>
      <c r="E47" s="21"/>
      <c r="F47" s="45">
        <v>4466747</v>
      </c>
      <c r="G47" s="21"/>
      <c r="H47" s="132">
        <v>43301</v>
      </c>
      <c r="I47" s="21"/>
      <c r="J47" s="132">
        <v>382213</v>
      </c>
    </row>
    <row r="48" spans="1:12" s="2" customFormat="1" ht="22.5" customHeight="1">
      <c r="A48" s="20" t="s">
        <v>41</v>
      </c>
      <c r="B48" s="89"/>
      <c r="C48" s="5"/>
      <c r="D48" s="74">
        <f>SUM(D34:D47)</f>
        <v>678102264</v>
      </c>
      <c r="E48" s="5"/>
      <c r="F48" s="74">
        <f>SUM(F34:F47)</f>
        <v>693768054</v>
      </c>
      <c r="G48" s="5"/>
      <c r="H48" s="74">
        <f>SUM(H34:H47)</f>
        <v>282612182</v>
      </c>
      <c r="I48" s="5"/>
      <c r="J48" s="74">
        <f>SUM(J34:J47)</f>
        <v>274616980</v>
      </c>
    </row>
    <row r="49" spans="1:12" s="2" customFormat="1" ht="22.5" customHeight="1">
      <c r="A49" s="20"/>
      <c r="B49" s="89"/>
      <c r="C49" s="5"/>
      <c r="D49" s="5"/>
      <c r="E49" s="5"/>
      <c r="F49" s="5"/>
      <c r="G49" s="5"/>
      <c r="H49" s="5"/>
      <c r="I49" s="5"/>
      <c r="J49" s="5"/>
    </row>
    <row r="50" spans="1:12" s="2" customFormat="1" ht="22.5" customHeight="1" thickBot="1">
      <c r="A50" s="20" t="s">
        <v>42</v>
      </c>
      <c r="B50" s="89"/>
      <c r="C50" s="5"/>
      <c r="D50" s="75">
        <f>+D24+D48</f>
        <v>887217852</v>
      </c>
      <c r="E50" s="5"/>
      <c r="F50" s="75">
        <f>+F24+F48</f>
        <v>926987180</v>
      </c>
      <c r="G50" s="5"/>
      <c r="H50" s="75">
        <f>+H24+H48</f>
        <v>306808198</v>
      </c>
      <c r="I50" s="4"/>
      <c r="J50" s="75">
        <f>+J24+J48</f>
        <v>292360131</v>
      </c>
    </row>
    <row r="51" spans="1:12" s="2" customFormat="1" ht="22.5" customHeight="1" thickTop="1">
      <c r="A51" s="20"/>
      <c r="B51" s="89"/>
      <c r="C51" s="5"/>
      <c r="D51" s="5"/>
      <c r="E51" s="5"/>
      <c r="F51" s="5"/>
      <c r="G51" s="5"/>
      <c r="H51" s="5"/>
      <c r="I51" s="5"/>
      <c r="J51" s="5"/>
    </row>
    <row r="52" spans="1:12" ht="22.5" customHeight="1">
      <c r="A52" s="121" t="s">
        <v>0</v>
      </c>
    </row>
    <row r="53" spans="1:12" ht="22.5" customHeight="1">
      <c r="A53" s="121" t="s">
        <v>1</v>
      </c>
    </row>
    <row r="54" spans="1:12" ht="22.5" customHeight="1">
      <c r="A54" s="20"/>
      <c r="J54" s="81" t="s">
        <v>2</v>
      </c>
    </row>
    <row r="55" spans="1:12" ht="22.5" customHeight="1">
      <c r="C55" s="87"/>
      <c r="D55" s="175" t="s">
        <v>3</v>
      </c>
      <c r="E55" s="175"/>
      <c r="F55" s="175"/>
      <c r="G55" s="95"/>
      <c r="H55" s="175" t="s">
        <v>4</v>
      </c>
      <c r="I55" s="175"/>
      <c r="J55" s="175"/>
    </row>
    <row r="56" spans="1:12" ht="22.5" customHeight="1">
      <c r="A56"/>
      <c r="B56"/>
      <c r="C56" s="123"/>
      <c r="D56" s="174" t="s">
        <v>5</v>
      </c>
      <c r="E56" s="174"/>
      <c r="F56" s="174"/>
      <c r="G56" s="18"/>
      <c r="H56" s="174" t="s">
        <v>5</v>
      </c>
      <c r="I56" s="174"/>
      <c r="J56" s="174"/>
    </row>
    <row r="57" spans="1:12" ht="22.5" customHeight="1">
      <c r="A57" s="121" t="s">
        <v>43</v>
      </c>
      <c r="B57" s="87" t="s">
        <v>7</v>
      </c>
      <c r="C57" s="123"/>
      <c r="D57" s="62">
        <v>2566</v>
      </c>
      <c r="E57" s="123"/>
      <c r="F57" s="62">
        <v>2565</v>
      </c>
      <c r="G57" s="18"/>
      <c r="H57" s="62">
        <v>2566</v>
      </c>
      <c r="I57" s="123"/>
      <c r="J57" s="62">
        <v>2565</v>
      </c>
    </row>
    <row r="58" spans="1:12" ht="22.5" customHeight="1">
      <c r="D58" s="18"/>
      <c r="F58" s="18"/>
      <c r="G58" s="18"/>
      <c r="H58" s="18"/>
      <c r="J58" s="18"/>
    </row>
    <row r="59" spans="1:12" ht="22.5" customHeight="1">
      <c r="A59" s="117" t="s">
        <v>44</v>
      </c>
      <c r="C59" s="21"/>
      <c r="D59" s="21"/>
      <c r="E59" s="21"/>
      <c r="F59" s="21"/>
      <c r="G59" s="21"/>
      <c r="H59" s="21"/>
      <c r="I59" s="21"/>
      <c r="J59" s="21"/>
    </row>
    <row r="60" spans="1:12" ht="22.5" customHeight="1">
      <c r="A60" s="116" t="s">
        <v>45</v>
      </c>
      <c r="C60" s="166"/>
      <c r="D60" s="166"/>
      <c r="E60" s="166"/>
      <c r="F60" s="166"/>
      <c r="G60" s="166"/>
      <c r="H60" s="166"/>
      <c r="I60" s="166"/>
      <c r="J60" s="166"/>
    </row>
    <row r="61" spans="1:12" ht="22.5" customHeight="1">
      <c r="A61" s="116" t="s">
        <v>46</v>
      </c>
      <c r="B61" s="87">
        <v>17</v>
      </c>
      <c r="C61" s="21"/>
      <c r="D61" s="10">
        <v>86426945</v>
      </c>
      <c r="E61" s="21"/>
      <c r="F61" s="10">
        <v>94753369</v>
      </c>
      <c r="G61" s="21"/>
      <c r="H61" s="25">
        <v>0</v>
      </c>
      <c r="I61" s="21"/>
      <c r="J61" s="25">
        <v>0</v>
      </c>
      <c r="K61" s="124"/>
      <c r="L61" s="124"/>
    </row>
    <row r="62" spans="1:12" ht="22.5" customHeight="1">
      <c r="A62" s="116" t="s">
        <v>47</v>
      </c>
      <c r="B62" s="87">
        <v>17</v>
      </c>
      <c r="C62" s="21"/>
      <c r="D62" s="10">
        <v>58310380</v>
      </c>
      <c r="E62" s="21"/>
      <c r="F62" s="10">
        <v>20686554</v>
      </c>
      <c r="G62" s="21"/>
      <c r="H62" s="10">
        <v>29479001</v>
      </c>
      <c r="I62" s="21"/>
      <c r="J62" s="10">
        <v>3544677</v>
      </c>
      <c r="L62" s="124"/>
    </row>
    <row r="63" spans="1:12" ht="22.5" customHeight="1">
      <c r="A63" s="116" t="s">
        <v>48</v>
      </c>
      <c r="B63" s="87">
        <v>19</v>
      </c>
      <c r="C63" s="21"/>
      <c r="D63" s="10">
        <v>36527046</v>
      </c>
      <c r="E63" s="21"/>
      <c r="F63" s="10">
        <v>50963728</v>
      </c>
      <c r="G63" s="21"/>
      <c r="H63" s="21">
        <v>1069355</v>
      </c>
      <c r="I63" s="21"/>
      <c r="J63" s="21">
        <v>1388629</v>
      </c>
    </row>
    <row r="64" spans="1:12" ht="22.5" customHeight="1">
      <c r="A64" s="116" t="s">
        <v>49</v>
      </c>
      <c r="C64" s="21"/>
      <c r="D64" s="11">
        <v>11845175</v>
      </c>
      <c r="E64" s="21"/>
      <c r="F64" s="11">
        <v>13067579</v>
      </c>
      <c r="G64" s="21"/>
      <c r="H64" s="21">
        <v>291056</v>
      </c>
      <c r="I64" s="21"/>
      <c r="J64" s="21">
        <v>155063</v>
      </c>
    </row>
    <row r="65" spans="1:11" ht="22.5" customHeight="1">
      <c r="A65" s="116" t="s">
        <v>50</v>
      </c>
      <c r="C65" s="21"/>
      <c r="E65" s="21"/>
      <c r="G65" s="21"/>
      <c r="H65" s="22"/>
      <c r="I65" s="21"/>
      <c r="J65" s="22"/>
    </row>
    <row r="66" spans="1:11" ht="22.5" customHeight="1">
      <c r="A66" s="116" t="s">
        <v>51</v>
      </c>
      <c r="B66" s="87">
        <v>17</v>
      </c>
      <c r="C66" s="21"/>
      <c r="D66" s="10">
        <v>48013780</v>
      </c>
      <c r="E66" s="21"/>
      <c r="F66" s="10">
        <v>66117103</v>
      </c>
      <c r="G66" s="21"/>
      <c r="H66" s="22">
        <v>17740202</v>
      </c>
      <c r="I66" s="21"/>
      <c r="J66" s="22">
        <v>11104839</v>
      </c>
    </row>
    <row r="67" spans="1:11" ht="22.5" customHeight="1">
      <c r="A67" s="116" t="s">
        <v>52</v>
      </c>
      <c r="C67" s="21"/>
      <c r="E67" s="21"/>
      <c r="G67" s="21"/>
      <c r="H67" s="22"/>
      <c r="I67" s="21"/>
      <c r="J67" s="22"/>
    </row>
    <row r="68" spans="1:11" ht="22.5" customHeight="1">
      <c r="A68" s="116" t="s">
        <v>53</v>
      </c>
      <c r="B68" s="87">
        <v>17</v>
      </c>
      <c r="C68" s="21"/>
      <c r="D68" s="10">
        <v>5318603</v>
      </c>
      <c r="E68" s="21"/>
      <c r="F68" s="10">
        <v>4921366</v>
      </c>
      <c r="G68" s="21"/>
      <c r="H68" s="22">
        <v>166175</v>
      </c>
      <c r="I68" s="21"/>
      <c r="J68" s="22">
        <v>182270</v>
      </c>
    </row>
    <row r="69" spans="1:11" ht="22.5" customHeight="1">
      <c r="A69" s="116" t="s">
        <v>54</v>
      </c>
      <c r="B69" s="87" t="s">
        <v>55</v>
      </c>
      <c r="C69" s="21"/>
      <c r="D69" s="25">
        <v>256608</v>
      </c>
      <c r="E69" s="21"/>
      <c r="F69" s="25">
        <v>1994216</v>
      </c>
      <c r="G69" s="21"/>
      <c r="H69" s="25">
        <v>9490268</v>
      </c>
      <c r="I69" s="21"/>
      <c r="J69" s="25">
        <v>11170000</v>
      </c>
    </row>
    <row r="70" spans="1:11" ht="22.5" customHeight="1">
      <c r="A70" s="116" t="s">
        <v>56</v>
      </c>
      <c r="C70" s="21"/>
      <c r="D70" s="10">
        <v>1616371</v>
      </c>
      <c r="E70" s="21"/>
      <c r="F70" s="10">
        <v>2310631</v>
      </c>
      <c r="G70" s="21"/>
      <c r="H70" s="25">
        <v>0</v>
      </c>
      <c r="I70" s="21"/>
      <c r="J70" s="25">
        <v>0</v>
      </c>
    </row>
    <row r="71" spans="1:11" ht="22.5" customHeight="1">
      <c r="A71" s="116" t="s">
        <v>57</v>
      </c>
      <c r="B71" s="87">
        <v>29</v>
      </c>
      <c r="C71" s="21"/>
      <c r="D71" s="10">
        <v>208657</v>
      </c>
      <c r="E71" s="21"/>
      <c r="F71" s="10">
        <v>152392</v>
      </c>
      <c r="G71" s="21"/>
      <c r="H71" s="25">
        <v>2079</v>
      </c>
      <c r="I71" s="21"/>
      <c r="J71" s="25">
        <v>713</v>
      </c>
    </row>
    <row r="72" spans="1:11" ht="22.5" customHeight="1">
      <c r="A72" s="116" t="s">
        <v>58</v>
      </c>
      <c r="C72" s="21"/>
      <c r="D72" s="45">
        <v>10939653</v>
      </c>
      <c r="E72" s="21"/>
      <c r="F72" s="45">
        <v>12010726</v>
      </c>
      <c r="G72" s="21"/>
      <c r="H72" s="23">
        <v>1601919</v>
      </c>
      <c r="I72" s="21"/>
      <c r="J72" s="23">
        <v>1723384</v>
      </c>
    </row>
    <row r="73" spans="1:11" s="2" customFormat="1" ht="22.5" customHeight="1">
      <c r="A73" s="20" t="s">
        <v>59</v>
      </c>
      <c r="B73" s="89"/>
      <c r="C73" s="5"/>
      <c r="D73" s="74">
        <f>SUM(D61:D72)</f>
        <v>259463218</v>
      </c>
      <c r="E73" s="5"/>
      <c r="F73" s="74">
        <f>SUM(F61:F72)</f>
        <v>266977664</v>
      </c>
      <c r="G73" s="5"/>
      <c r="H73" s="74">
        <f>SUM(H61:H72)</f>
        <v>59840055</v>
      </c>
      <c r="I73" s="5"/>
      <c r="J73" s="74">
        <f>SUM(J61:J72)</f>
        <v>29269575</v>
      </c>
      <c r="K73" s="71"/>
    </row>
    <row r="74" spans="1:11" ht="22.5" customHeight="1">
      <c r="C74" s="21"/>
      <c r="D74" s="21"/>
      <c r="E74" s="21"/>
      <c r="F74" s="21"/>
      <c r="G74" s="21"/>
      <c r="H74" s="21"/>
      <c r="I74" s="21"/>
      <c r="J74" s="21"/>
    </row>
    <row r="75" spans="1:11" ht="22.5" customHeight="1">
      <c r="A75" s="117" t="s">
        <v>60</v>
      </c>
      <c r="C75" s="21"/>
      <c r="D75" s="21"/>
      <c r="E75" s="21"/>
      <c r="F75" s="21"/>
      <c r="G75" s="21"/>
      <c r="H75" s="21"/>
      <c r="I75" s="21"/>
      <c r="J75" s="21"/>
    </row>
    <row r="76" spans="1:11" ht="22.5" customHeight="1">
      <c r="A76" s="116" t="s">
        <v>61</v>
      </c>
      <c r="B76" s="87">
        <v>17</v>
      </c>
      <c r="C76" s="21"/>
      <c r="D76" s="21">
        <v>286740336</v>
      </c>
      <c r="E76" s="21"/>
      <c r="F76" s="21">
        <v>301499301</v>
      </c>
      <c r="G76" s="21"/>
      <c r="H76" s="99">
        <v>93039669</v>
      </c>
      <c r="I76" s="21"/>
      <c r="J76" s="99">
        <v>114499296</v>
      </c>
    </row>
    <row r="77" spans="1:11" ht="22.5" customHeight="1">
      <c r="A77" s="116" t="s">
        <v>62</v>
      </c>
      <c r="B77" s="87">
        <v>17</v>
      </c>
      <c r="C77" s="21"/>
      <c r="D77" s="21">
        <v>30045018</v>
      </c>
      <c r="E77" s="21"/>
      <c r="F77" s="21">
        <v>30581291</v>
      </c>
      <c r="G77" s="21"/>
      <c r="H77" s="99">
        <v>332705</v>
      </c>
      <c r="I77" s="21"/>
      <c r="J77" s="99">
        <v>427740</v>
      </c>
    </row>
    <row r="78" spans="1:11" ht="22.5" customHeight="1">
      <c r="A78" s="116" t="s">
        <v>63</v>
      </c>
      <c r="B78" s="87">
        <v>26</v>
      </c>
      <c r="C78" s="21"/>
      <c r="D78" s="21">
        <v>14880664</v>
      </c>
      <c r="E78" s="21"/>
      <c r="F78" s="21">
        <v>16338373</v>
      </c>
      <c r="G78" s="21"/>
      <c r="H78" s="25">
        <v>0</v>
      </c>
      <c r="I78" s="167"/>
      <c r="J78" s="25">
        <v>388277</v>
      </c>
    </row>
    <row r="79" spans="1:11" ht="22.5" customHeight="1">
      <c r="A79" s="116" t="s">
        <v>64</v>
      </c>
      <c r="B79" s="87">
        <v>20</v>
      </c>
      <c r="C79" s="21"/>
      <c r="D79" s="21">
        <v>9316347</v>
      </c>
      <c r="E79" s="21"/>
      <c r="F79" s="21">
        <v>9149572</v>
      </c>
      <c r="G79" s="21"/>
      <c r="H79" s="25">
        <v>2558832</v>
      </c>
      <c r="I79" s="21"/>
      <c r="J79" s="25">
        <v>2561023</v>
      </c>
      <c r="K79" s="21"/>
    </row>
    <row r="80" spans="1:11" ht="22.5" customHeight="1">
      <c r="A80" s="116" t="s">
        <v>65</v>
      </c>
      <c r="C80" s="21"/>
      <c r="D80" s="21">
        <v>1476414</v>
      </c>
      <c r="E80" s="21"/>
      <c r="F80" s="21">
        <v>2597434</v>
      </c>
      <c r="G80" s="21"/>
      <c r="H80" s="25">
        <v>0</v>
      </c>
      <c r="I80" s="21"/>
      <c r="J80" s="25">
        <v>0</v>
      </c>
    </row>
    <row r="81" spans="1:11" ht="22.5" customHeight="1">
      <c r="A81" s="116" t="s">
        <v>66</v>
      </c>
      <c r="B81" s="87">
        <v>29</v>
      </c>
      <c r="C81" s="21"/>
      <c r="D81" s="23">
        <v>262760</v>
      </c>
      <c r="E81" s="21"/>
      <c r="F81" s="23">
        <v>0</v>
      </c>
      <c r="G81" s="21"/>
      <c r="H81" s="23">
        <v>0</v>
      </c>
      <c r="I81" s="99"/>
      <c r="J81" s="23">
        <v>0</v>
      </c>
    </row>
    <row r="82" spans="1:11" s="2" customFormat="1" ht="22.5" customHeight="1">
      <c r="A82" s="20" t="s">
        <v>67</v>
      </c>
      <c r="B82" s="89"/>
      <c r="C82" s="5"/>
      <c r="D82" s="74">
        <f>SUM(D76:D81)</f>
        <v>342721539</v>
      </c>
      <c r="E82" s="5"/>
      <c r="F82" s="74">
        <f>SUM(F76:F81)</f>
        <v>360165971</v>
      </c>
      <c r="G82" s="5"/>
      <c r="H82" s="76">
        <f>SUM(H76:H81)</f>
        <v>95931206</v>
      </c>
      <c r="I82" s="9"/>
      <c r="J82" s="76">
        <f>SUM(J76:J81)</f>
        <v>117876336</v>
      </c>
    </row>
    <row r="83" spans="1:11" s="2" customFormat="1" ht="22.5" customHeight="1">
      <c r="A83" s="20"/>
      <c r="B83" s="89"/>
      <c r="C83" s="5"/>
      <c r="D83" s="5"/>
      <c r="E83" s="5"/>
      <c r="F83" s="5"/>
      <c r="G83" s="5"/>
      <c r="H83" s="5"/>
      <c r="I83" s="5"/>
      <c r="J83" s="5"/>
    </row>
    <row r="84" spans="1:11" s="2" customFormat="1" ht="22.5" customHeight="1">
      <c r="A84" s="20" t="s">
        <v>68</v>
      </c>
      <c r="B84" s="89"/>
      <c r="C84" s="5"/>
      <c r="D84" s="74">
        <f>+D82+D73</f>
        <v>602184757</v>
      </c>
      <c r="E84" s="5"/>
      <c r="F84" s="74">
        <f>+F82+F73</f>
        <v>627143635</v>
      </c>
      <c r="G84" s="5"/>
      <c r="H84" s="74">
        <f>+H82+H73</f>
        <v>155771261</v>
      </c>
      <c r="I84" s="5"/>
      <c r="J84" s="74">
        <f>+J82+J73</f>
        <v>147145911</v>
      </c>
    </row>
    <row r="85" spans="1:11" ht="22.5" customHeight="1">
      <c r="A85" s="121" t="s">
        <v>0</v>
      </c>
      <c r="B85" s="90"/>
      <c r="C85" s="133"/>
      <c r="D85" s="133"/>
      <c r="E85" s="133"/>
      <c r="F85" s="133"/>
      <c r="G85" s="133"/>
      <c r="H85" s="133"/>
      <c r="I85" s="133"/>
      <c r="J85" s="133"/>
    </row>
    <row r="86" spans="1:11" ht="22.5" customHeight="1">
      <c r="A86" s="121" t="s">
        <v>1</v>
      </c>
      <c r="B86" s="90"/>
      <c r="C86" s="133"/>
      <c r="D86" s="133"/>
      <c r="E86" s="133"/>
      <c r="F86" s="133"/>
      <c r="G86" s="133"/>
      <c r="H86" s="133"/>
      <c r="I86" s="133"/>
      <c r="J86" s="133"/>
    </row>
    <row r="87" spans="1:11" ht="22.5" customHeight="1">
      <c r="A87" s="20"/>
      <c r="J87" s="81" t="s">
        <v>2</v>
      </c>
    </row>
    <row r="88" spans="1:11" ht="22.5" customHeight="1">
      <c r="C88" s="87"/>
      <c r="D88" s="175" t="s">
        <v>3</v>
      </c>
      <c r="E88" s="175"/>
      <c r="F88" s="175"/>
      <c r="G88" s="95"/>
      <c r="H88" s="175" t="s">
        <v>4</v>
      </c>
      <c r="I88" s="175"/>
      <c r="J88" s="175"/>
    </row>
    <row r="89" spans="1:11" ht="22.5" customHeight="1">
      <c r="A89"/>
      <c r="B89"/>
      <c r="C89" s="123"/>
      <c r="D89" s="174" t="s">
        <v>5</v>
      </c>
      <c r="E89" s="174"/>
      <c r="F89" s="174"/>
      <c r="G89" s="18"/>
      <c r="H89" s="174" t="s">
        <v>5</v>
      </c>
      <c r="I89" s="174"/>
      <c r="J89" s="174"/>
    </row>
    <row r="90" spans="1:11" ht="22.5" customHeight="1">
      <c r="A90" s="121" t="s">
        <v>69</v>
      </c>
      <c r="B90" s="87" t="s">
        <v>7</v>
      </c>
      <c r="C90" s="123"/>
      <c r="D90" s="62">
        <v>2566</v>
      </c>
      <c r="E90" s="123"/>
      <c r="F90" s="62">
        <v>2565</v>
      </c>
      <c r="G90" s="18"/>
      <c r="H90" s="62">
        <v>2566</v>
      </c>
      <c r="I90" s="123"/>
      <c r="J90" s="62">
        <v>2565</v>
      </c>
    </row>
    <row r="91" spans="1:11" ht="22.5" customHeight="1">
      <c r="D91" s="18"/>
      <c r="F91" s="18"/>
      <c r="G91" s="18"/>
      <c r="H91" s="18"/>
      <c r="J91" s="18"/>
    </row>
    <row r="92" spans="1:11" ht="22.5" customHeight="1">
      <c r="A92" s="117" t="s">
        <v>70</v>
      </c>
      <c r="C92" s="166"/>
      <c r="D92" s="166"/>
      <c r="E92" s="166"/>
      <c r="F92" s="166"/>
      <c r="G92" s="166"/>
      <c r="H92" s="166"/>
      <c r="I92" s="166"/>
      <c r="J92" s="166"/>
    </row>
    <row r="93" spans="1:11" ht="22.5" customHeight="1">
      <c r="A93" s="116" t="s">
        <v>71</v>
      </c>
      <c r="C93" s="166"/>
      <c r="D93" s="166"/>
      <c r="E93" s="166"/>
      <c r="F93" s="166"/>
      <c r="G93" s="166"/>
      <c r="H93" s="166"/>
      <c r="I93" s="166"/>
      <c r="J93" s="166"/>
    </row>
    <row r="94" spans="1:11" ht="22.5" customHeight="1" thickBot="1">
      <c r="A94" s="116" t="s">
        <v>72</v>
      </c>
      <c r="C94" s="21"/>
      <c r="D94" s="168">
        <v>9093857</v>
      </c>
      <c r="E94" s="21"/>
      <c r="F94" s="168">
        <v>9291530</v>
      </c>
      <c r="G94" s="21"/>
      <c r="H94" s="102">
        <v>9093857</v>
      </c>
      <c r="I94" s="21"/>
      <c r="J94" s="102">
        <v>9291530</v>
      </c>
    </row>
    <row r="95" spans="1:11" ht="22.5" customHeight="1" thickTop="1">
      <c r="A95" s="116" t="s">
        <v>73</v>
      </c>
      <c r="C95" s="21"/>
      <c r="D95" s="10"/>
      <c r="E95" s="21"/>
      <c r="F95" s="10"/>
      <c r="G95" s="21"/>
      <c r="H95" s="11"/>
      <c r="I95" s="21"/>
      <c r="J95" s="11"/>
    </row>
    <row r="96" spans="1:11" ht="22.5" customHeight="1">
      <c r="A96" s="134" t="s">
        <v>74</v>
      </c>
      <c r="C96" s="21"/>
      <c r="D96" s="10">
        <v>8413569</v>
      </c>
      <c r="E96" s="21"/>
      <c r="F96" s="10">
        <v>8611242</v>
      </c>
      <c r="G96" s="21"/>
      <c r="H96" s="11">
        <v>8413569</v>
      </c>
      <c r="I96" s="21"/>
      <c r="J96" s="11">
        <v>8611242</v>
      </c>
      <c r="K96" s="124"/>
    </row>
    <row r="97" spans="1:10" ht="22.5" customHeight="1">
      <c r="A97" s="116" t="s">
        <v>75</v>
      </c>
      <c r="C97" s="51"/>
      <c r="D97" s="51"/>
      <c r="E97" s="51"/>
      <c r="F97" s="51"/>
      <c r="G97" s="51"/>
      <c r="H97" s="51"/>
      <c r="I97" s="51"/>
      <c r="J97" s="51"/>
    </row>
    <row r="98" spans="1:10" ht="22.5" customHeight="1">
      <c r="A98" s="116" t="s">
        <v>76</v>
      </c>
      <c r="B98" s="87">
        <v>21</v>
      </c>
      <c r="C98" s="21"/>
      <c r="D98" s="10">
        <v>56004025</v>
      </c>
      <c r="E98" s="21"/>
      <c r="F98" s="10">
        <v>57298909</v>
      </c>
      <c r="G98" s="21"/>
      <c r="H98" s="10">
        <v>55113998</v>
      </c>
      <c r="I98" s="21"/>
      <c r="J98" s="10">
        <v>56408882</v>
      </c>
    </row>
    <row r="99" spans="1:10" ht="22.5" customHeight="1">
      <c r="A99" s="116" t="s">
        <v>77</v>
      </c>
      <c r="C99" s="21"/>
      <c r="D99" s="10">
        <v>3621945</v>
      </c>
      <c r="E99" s="21"/>
      <c r="F99" s="10">
        <v>3548471</v>
      </c>
      <c r="G99" s="21"/>
      <c r="H99" s="11">
        <v>3470021</v>
      </c>
      <c r="I99" s="21"/>
      <c r="J99" s="11">
        <v>3470021</v>
      </c>
    </row>
    <row r="100" spans="1:10" ht="22.5" customHeight="1">
      <c r="A100" s="116" t="s">
        <v>78</v>
      </c>
      <c r="C100" s="21"/>
      <c r="D100" s="10"/>
      <c r="E100" s="21"/>
      <c r="F100" s="10"/>
      <c r="G100" s="21"/>
      <c r="H100" s="21"/>
      <c r="I100" s="21"/>
      <c r="J100" s="21"/>
    </row>
    <row r="101" spans="1:10" ht="22.5" customHeight="1">
      <c r="A101" s="116" t="s">
        <v>365</v>
      </c>
      <c r="B101" s="87">
        <v>21</v>
      </c>
      <c r="C101" s="21"/>
      <c r="D101" s="10">
        <v>5212858</v>
      </c>
      <c r="E101" s="21"/>
      <c r="F101" s="10">
        <v>4500040</v>
      </c>
      <c r="G101" s="21"/>
      <c r="H101" s="25">
        <v>0</v>
      </c>
      <c r="I101" s="51"/>
      <c r="J101" s="25">
        <v>0</v>
      </c>
    </row>
    <row r="102" spans="1:10" ht="22.5" customHeight="1">
      <c r="A102" s="116" t="s">
        <v>79</v>
      </c>
      <c r="C102" s="21"/>
      <c r="D102" s="10"/>
      <c r="E102" s="21"/>
      <c r="F102" s="10"/>
      <c r="G102" s="21"/>
      <c r="H102" s="21"/>
      <c r="I102" s="21"/>
      <c r="J102" s="21"/>
    </row>
    <row r="103" spans="1:10" ht="22.5" customHeight="1">
      <c r="A103" s="116" t="s">
        <v>80</v>
      </c>
      <c r="B103" s="87">
        <v>21</v>
      </c>
      <c r="C103" s="21"/>
      <c r="D103" s="51">
        <v>-9917</v>
      </c>
      <c r="E103" s="21"/>
      <c r="F103" s="51">
        <v>-9917</v>
      </c>
      <c r="G103" s="21"/>
      <c r="H103" s="11">
        <v>490423</v>
      </c>
      <c r="I103" s="21"/>
      <c r="J103" s="11">
        <v>490423</v>
      </c>
    </row>
    <row r="104" spans="1:10" ht="22.5" customHeight="1">
      <c r="A104" s="116" t="s">
        <v>81</v>
      </c>
      <c r="C104" s="21"/>
      <c r="D104" s="10"/>
      <c r="E104" s="21"/>
      <c r="F104" s="10"/>
      <c r="G104" s="21"/>
      <c r="H104" s="21"/>
      <c r="I104" s="21"/>
      <c r="J104" s="21"/>
    </row>
    <row r="105" spans="1:10" ht="22.5" customHeight="1">
      <c r="A105" s="116" t="s">
        <v>82</v>
      </c>
      <c r="B105" s="87">
        <v>21</v>
      </c>
      <c r="C105" s="21"/>
      <c r="D105" s="10"/>
      <c r="E105" s="21"/>
      <c r="F105" s="10"/>
      <c r="G105" s="21"/>
      <c r="H105" s="21"/>
      <c r="I105" s="21"/>
      <c r="J105" s="21"/>
    </row>
    <row r="106" spans="1:10" ht="22.5" customHeight="1">
      <c r="A106" s="116" t="s">
        <v>83</v>
      </c>
      <c r="C106" s="21"/>
      <c r="D106" s="10">
        <v>929166</v>
      </c>
      <c r="E106" s="21"/>
      <c r="F106" s="10">
        <v>929166</v>
      </c>
      <c r="G106" s="21"/>
      <c r="H106" s="10">
        <v>929166</v>
      </c>
      <c r="I106" s="21"/>
      <c r="J106" s="10">
        <v>929166</v>
      </c>
    </row>
    <row r="107" spans="1:10" ht="22.5" customHeight="1">
      <c r="A107" s="116" t="s">
        <v>84</v>
      </c>
      <c r="C107" s="21"/>
      <c r="D107" s="10">
        <v>3666565</v>
      </c>
      <c r="E107" s="21"/>
      <c r="F107" s="10">
        <v>7062578</v>
      </c>
      <c r="G107" s="21"/>
      <c r="H107" s="10">
        <v>3666565</v>
      </c>
      <c r="I107" s="21"/>
      <c r="J107" s="10">
        <v>7062578</v>
      </c>
    </row>
    <row r="108" spans="1:10" ht="22.5" customHeight="1">
      <c r="A108" s="116" t="s">
        <v>85</v>
      </c>
      <c r="C108" s="21"/>
      <c r="D108" s="10">
        <v>118690135</v>
      </c>
      <c r="E108" s="21"/>
      <c r="F108" s="10">
        <v>129862129</v>
      </c>
      <c r="G108" s="21"/>
      <c r="H108" s="99">
        <v>45651693</v>
      </c>
      <c r="I108" s="21"/>
      <c r="J108" s="99">
        <v>50163792</v>
      </c>
    </row>
    <row r="109" spans="1:10" ht="22.5" customHeight="1">
      <c r="A109" s="116" t="s">
        <v>86</v>
      </c>
      <c r="B109" s="87">
        <v>18</v>
      </c>
      <c r="C109" s="51"/>
      <c r="D109" s="51">
        <v>-8287164</v>
      </c>
      <c r="E109" s="51"/>
      <c r="F109" s="51">
        <v>-11150227</v>
      </c>
      <c r="G109" s="51"/>
      <c r="H109" s="25">
        <v>-3666565</v>
      </c>
      <c r="I109" s="51"/>
      <c r="J109" s="25">
        <v>-7062578</v>
      </c>
    </row>
    <row r="110" spans="1:10" ht="22.5" customHeight="1">
      <c r="A110" s="116" t="s">
        <v>87</v>
      </c>
      <c r="B110" s="87">
        <v>21</v>
      </c>
      <c r="C110" s="21"/>
      <c r="D110" s="45">
        <v>24243052</v>
      </c>
      <c r="E110" s="21"/>
      <c r="F110" s="45">
        <v>40400254</v>
      </c>
      <c r="G110" s="21"/>
      <c r="H110" s="132">
        <v>10036067</v>
      </c>
      <c r="I110" s="21"/>
      <c r="J110" s="132">
        <v>10140694</v>
      </c>
    </row>
    <row r="111" spans="1:10" s="2" customFormat="1" ht="22.5" customHeight="1">
      <c r="A111" s="20" t="s">
        <v>88</v>
      </c>
      <c r="B111" s="89"/>
      <c r="C111" s="5"/>
      <c r="D111" s="78">
        <f>SUM(D96:D110)</f>
        <v>212484234</v>
      </c>
      <c r="E111" s="5"/>
      <c r="F111" s="78">
        <f>SUM(F96:F110)</f>
        <v>241052645</v>
      </c>
      <c r="G111" s="5"/>
      <c r="H111" s="78">
        <f>SUM(H96:H110)</f>
        <v>124104937</v>
      </c>
      <c r="I111" s="5"/>
      <c r="J111" s="78">
        <f>SUM(J96:J110)</f>
        <v>130214220</v>
      </c>
    </row>
    <row r="112" spans="1:10" ht="22.5" customHeight="1">
      <c r="A112" s="116" t="s">
        <v>89</v>
      </c>
      <c r="B112" s="87">
        <v>22</v>
      </c>
      <c r="C112" s="21"/>
      <c r="D112" s="169">
        <v>26932000</v>
      </c>
      <c r="E112" s="21"/>
      <c r="F112" s="169">
        <v>15000000</v>
      </c>
      <c r="G112" s="21"/>
      <c r="H112" s="132">
        <v>26932000</v>
      </c>
      <c r="I112" s="21"/>
      <c r="J112" s="132">
        <v>15000000</v>
      </c>
    </row>
    <row r="113" spans="1:10" s="2" customFormat="1" ht="22.5" customHeight="1">
      <c r="A113" s="20" t="s">
        <v>90</v>
      </c>
      <c r="B113" s="89"/>
      <c r="C113" s="5"/>
      <c r="D113" s="3">
        <f>SUM(D111:D112)</f>
        <v>239416234</v>
      </c>
      <c r="E113" s="5"/>
      <c r="F113" s="3">
        <f>SUM(F111:F112)</f>
        <v>256052645</v>
      </c>
      <c r="G113" s="5"/>
      <c r="H113" s="3">
        <f>SUM(H111:H112)</f>
        <v>151036937</v>
      </c>
      <c r="I113" s="5"/>
      <c r="J113" s="3">
        <f>SUM(J111:J112)</f>
        <v>145214220</v>
      </c>
    </row>
    <row r="114" spans="1:10" ht="22.5" customHeight="1">
      <c r="A114" s="116" t="s">
        <v>91</v>
      </c>
      <c r="B114" s="87">
        <v>9</v>
      </c>
      <c r="C114" s="21"/>
      <c r="D114" s="45">
        <v>45616861</v>
      </c>
      <c r="E114" s="21"/>
      <c r="F114" s="45">
        <v>43790900</v>
      </c>
      <c r="G114" s="21"/>
      <c r="H114" s="23">
        <v>0</v>
      </c>
      <c r="I114" s="21"/>
      <c r="J114" s="23">
        <v>0</v>
      </c>
    </row>
    <row r="115" spans="1:10" s="2" customFormat="1" ht="22.5" customHeight="1">
      <c r="A115" s="20" t="s">
        <v>92</v>
      </c>
      <c r="B115" s="87"/>
      <c r="C115" s="5"/>
      <c r="D115" s="74">
        <f>SUM(D113:D114)</f>
        <v>285033095</v>
      </c>
      <c r="E115" s="5"/>
      <c r="F115" s="74">
        <f>SUM(F113:F114)</f>
        <v>299843545</v>
      </c>
      <c r="G115" s="5"/>
      <c r="H115" s="74">
        <f>SUM(H113:H114)</f>
        <v>151036937</v>
      </c>
      <c r="I115" s="5"/>
      <c r="J115" s="74">
        <f>SUM(J113:J114)</f>
        <v>145214220</v>
      </c>
    </row>
    <row r="116" spans="1:10" ht="22.5" customHeight="1">
      <c r="A116" s="20"/>
      <c r="C116" s="21"/>
      <c r="D116" s="124"/>
      <c r="E116" s="21"/>
      <c r="F116" s="124"/>
      <c r="G116" s="21"/>
      <c r="H116" s="21"/>
      <c r="I116" s="21"/>
      <c r="J116" s="21"/>
    </row>
    <row r="117" spans="1:10" ht="22.5" customHeight="1" thickBot="1">
      <c r="A117" s="20" t="s">
        <v>93</v>
      </c>
      <c r="C117" s="5"/>
      <c r="D117" s="75">
        <f>+D84+D115</f>
        <v>887217852</v>
      </c>
      <c r="E117" s="5"/>
      <c r="F117" s="75">
        <f>+F84+F115</f>
        <v>926987180</v>
      </c>
      <c r="G117" s="5"/>
      <c r="H117" s="75">
        <f>+H84+H115</f>
        <v>306808198</v>
      </c>
      <c r="I117" s="5"/>
      <c r="J117" s="75">
        <f>+J84+J115</f>
        <v>292360131</v>
      </c>
    </row>
    <row r="118" spans="1:10" ht="22.5" customHeight="1" thickTop="1">
      <c r="D118" s="124"/>
      <c r="E118" s="124"/>
      <c r="F118" s="124"/>
      <c r="G118" s="124"/>
      <c r="H118" s="124"/>
      <c r="I118" s="124"/>
      <c r="J118" s="124"/>
    </row>
    <row r="119" spans="1:10" ht="22.5" customHeight="1">
      <c r="D119" s="71"/>
      <c r="E119" s="2"/>
      <c r="F119" s="71"/>
      <c r="G119" s="2"/>
      <c r="H119" s="71"/>
      <c r="I119" s="2"/>
      <c r="J119" s="71"/>
    </row>
    <row r="121" spans="1:10" ht="22.5" customHeight="1">
      <c r="D121" s="124"/>
    </row>
    <row r="122" spans="1:10" ht="22.5" customHeight="1">
      <c r="D122" s="124"/>
    </row>
  </sheetData>
  <mergeCells count="16">
    <mergeCell ref="D4:F4"/>
    <mergeCell ref="H4:J4"/>
    <mergeCell ref="D29:F29"/>
    <mergeCell ref="H29:J29"/>
    <mergeCell ref="D55:F55"/>
    <mergeCell ref="H55:J55"/>
    <mergeCell ref="D89:F89"/>
    <mergeCell ref="H89:J89"/>
    <mergeCell ref="D56:F56"/>
    <mergeCell ref="H56:J56"/>
    <mergeCell ref="D5:F5"/>
    <mergeCell ref="H5:J5"/>
    <mergeCell ref="D30:F30"/>
    <mergeCell ref="H30:J30"/>
    <mergeCell ref="D88:F88"/>
    <mergeCell ref="H88:J88"/>
  </mergeCells>
  <pageMargins left="0.8" right="0.8" top="0.48" bottom="0.5" header="0.5" footer="0.5"/>
  <pageSetup paperSize="9" scale="88" firstPageNumber="7" fitToHeight="0" orientation="portrait" useFirstPageNumber="1" r:id="rId1"/>
  <headerFooter>
    <oddFooter>&amp;L หมายเหตุประกอบงบการเงินเป็นส่วนหนึ่งของงบการเงินนี้
&amp;C&amp;14&amp;P</oddFooter>
  </headerFooter>
  <rowBreaks count="3" manualBreakCount="3">
    <brk id="25" max="13" man="1"/>
    <brk id="51" max="13" man="1"/>
    <brk id="84" max="16383" man="1"/>
  </rowBreaks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104"/>
  <sheetViews>
    <sheetView view="pageBreakPreview" zoomScale="130" zoomScaleNormal="100" zoomScaleSheetLayoutView="130" workbookViewId="0">
      <selection activeCell="I1" sqref="I1"/>
    </sheetView>
  </sheetViews>
  <sheetFormatPr defaultColWidth="9.09765625" defaultRowHeight="22.5" customHeight="1"/>
  <cols>
    <col min="1" max="1" width="45.09765625" style="116" customWidth="1"/>
    <col min="2" max="2" width="10.09765625" style="87" bestFit="1" customWidth="1"/>
    <col min="3" max="3" width="1.09765625" customWidth="1"/>
    <col min="4" max="4" width="13" bestFit="1" customWidth="1"/>
    <col min="5" max="5" width="0.8984375" customWidth="1"/>
    <col min="6" max="6" width="13" bestFit="1" customWidth="1"/>
    <col min="7" max="7" width="0.8984375" customWidth="1"/>
    <col min="8" max="8" width="12.3984375" bestFit="1" customWidth="1"/>
    <col min="9" max="9" width="1.3984375" customWidth="1"/>
    <col min="10" max="10" width="12.3984375" bestFit="1" customWidth="1"/>
    <col min="11" max="11" width="10.3984375" style="84" bestFit="1" customWidth="1"/>
    <col min="12" max="12" width="12.69921875" bestFit="1" customWidth="1"/>
  </cols>
  <sheetData>
    <row r="1" spans="1:13" ht="22.5" customHeight="1">
      <c r="A1" s="121" t="s">
        <v>0</v>
      </c>
      <c r="B1" s="90"/>
      <c r="C1" s="133"/>
      <c r="D1" s="133"/>
      <c r="E1" s="133"/>
      <c r="F1" s="133"/>
      <c r="G1" s="133"/>
      <c r="H1" s="133"/>
      <c r="I1" s="133"/>
      <c r="J1" s="133"/>
    </row>
    <row r="2" spans="1:13" ht="22.5" customHeight="1">
      <c r="A2" s="121" t="s">
        <v>94</v>
      </c>
      <c r="B2" s="90"/>
      <c r="C2" s="133"/>
      <c r="D2" s="133"/>
      <c r="E2" s="133"/>
      <c r="F2" s="133"/>
      <c r="G2" s="133"/>
      <c r="H2" s="133"/>
      <c r="I2" s="133"/>
      <c r="J2" s="133"/>
    </row>
    <row r="3" spans="1:13" ht="22.4" customHeight="1">
      <c r="A3" s="121"/>
      <c r="B3" s="93"/>
      <c r="C3" s="133"/>
      <c r="D3" s="133"/>
      <c r="E3" s="133"/>
      <c r="F3" s="133"/>
      <c r="G3" s="133"/>
      <c r="H3" s="133"/>
      <c r="I3" s="133"/>
      <c r="J3" s="12" t="s">
        <v>2</v>
      </c>
    </row>
    <row r="4" spans="1:13" s="170" customFormat="1" ht="22.4" customHeight="1">
      <c r="A4" s="135"/>
      <c r="B4" s="136"/>
      <c r="C4" s="136"/>
      <c r="D4" s="179" t="s">
        <v>3</v>
      </c>
      <c r="E4" s="179"/>
      <c r="F4" s="179"/>
      <c r="G4" s="137"/>
      <c r="H4" s="179" t="s">
        <v>4</v>
      </c>
      <c r="I4" s="179"/>
      <c r="J4" s="179"/>
      <c r="K4" s="103"/>
    </row>
    <row r="5" spans="1:13" ht="22.4" customHeight="1">
      <c r="A5" s="121"/>
      <c r="C5" s="87"/>
      <c r="D5" s="174" t="s">
        <v>95</v>
      </c>
      <c r="E5" s="174"/>
      <c r="F5" s="174"/>
      <c r="H5" s="174" t="s">
        <v>95</v>
      </c>
      <c r="I5" s="174"/>
      <c r="J5" s="174"/>
    </row>
    <row r="6" spans="1:13" s="170" customFormat="1" ht="22.4" customHeight="1">
      <c r="A6" s="135"/>
      <c r="B6" s="136"/>
      <c r="C6" s="136"/>
      <c r="D6" s="180" t="s">
        <v>96</v>
      </c>
      <c r="E6" s="180"/>
      <c r="F6" s="180"/>
      <c r="G6" s="171"/>
      <c r="H6" s="180" t="s">
        <v>96</v>
      </c>
      <c r="I6" s="180"/>
      <c r="J6" s="180"/>
      <c r="K6" s="103"/>
    </row>
    <row r="7" spans="1:13" ht="22.4" customHeight="1">
      <c r="A7" s="121"/>
      <c r="B7" s="87" t="s">
        <v>7</v>
      </c>
      <c r="C7" s="123"/>
      <c r="D7" s="62">
        <v>2566</v>
      </c>
      <c r="E7" s="123"/>
      <c r="F7" s="62">
        <v>2565</v>
      </c>
      <c r="G7" s="18"/>
      <c r="H7" s="62">
        <v>2566</v>
      </c>
      <c r="I7" s="123"/>
      <c r="J7" s="62">
        <v>2565</v>
      </c>
    </row>
    <row r="8" spans="1:13" ht="22.4" customHeight="1">
      <c r="A8"/>
      <c r="C8" s="21"/>
      <c r="D8" s="21"/>
      <c r="E8" s="21"/>
      <c r="F8" s="21"/>
      <c r="G8" s="21"/>
      <c r="H8" s="21"/>
      <c r="I8" s="21"/>
      <c r="J8" s="21"/>
    </row>
    <row r="9" spans="1:13" ht="22.4" customHeight="1">
      <c r="A9" s="138" t="s">
        <v>97</v>
      </c>
      <c r="C9" s="21"/>
      <c r="D9" s="21"/>
      <c r="E9" s="21"/>
      <c r="F9" s="21"/>
      <c r="G9" s="21"/>
      <c r="H9" s="21"/>
      <c r="I9" s="21"/>
      <c r="J9" s="21"/>
    </row>
    <row r="10" spans="1:13" ht="22.4" customHeight="1">
      <c r="A10" s="116" t="s">
        <v>98</v>
      </c>
      <c r="B10" s="87">
        <v>23</v>
      </c>
      <c r="C10" s="21"/>
      <c r="D10" s="166">
        <v>585844121</v>
      </c>
      <c r="E10" s="21"/>
      <c r="F10" s="166">
        <v>614196968</v>
      </c>
      <c r="G10" s="21"/>
      <c r="H10" s="21">
        <v>26702903</v>
      </c>
      <c r="I10" s="21"/>
      <c r="J10" s="21">
        <v>27888203</v>
      </c>
      <c r="L10" s="139"/>
      <c r="M10" s="166"/>
    </row>
    <row r="11" spans="1:13" ht="22.4" customHeight="1">
      <c r="A11" s="116" t="s">
        <v>99</v>
      </c>
      <c r="B11" s="87" t="s">
        <v>359</v>
      </c>
      <c r="C11" s="118"/>
      <c r="D11" s="11">
        <v>7878753</v>
      </c>
      <c r="E11" s="118"/>
      <c r="F11" s="11">
        <v>2553196</v>
      </c>
      <c r="G11" s="21"/>
      <c r="H11" s="22">
        <v>2158883</v>
      </c>
      <c r="I11" s="21"/>
      <c r="J11" s="22">
        <v>8609069</v>
      </c>
      <c r="M11" s="166"/>
    </row>
    <row r="12" spans="1:13" ht="22.4" customHeight="1">
      <c r="A12" s="116" t="s">
        <v>100</v>
      </c>
      <c r="C12" s="21"/>
      <c r="D12" s="166">
        <v>1158029</v>
      </c>
      <c r="E12" s="21"/>
      <c r="F12" s="166">
        <v>842826</v>
      </c>
      <c r="G12" s="21"/>
      <c r="H12" s="10">
        <v>637246</v>
      </c>
      <c r="I12" s="21"/>
      <c r="J12" s="10">
        <v>708182</v>
      </c>
      <c r="M12" s="166"/>
    </row>
    <row r="13" spans="1:13" ht="22.4" customHeight="1">
      <c r="A13" s="116" t="s">
        <v>101</v>
      </c>
      <c r="C13" s="21"/>
      <c r="D13" s="166">
        <v>12169</v>
      </c>
      <c r="E13" s="21"/>
      <c r="F13" s="166">
        <v>60125</v>
      </c>
      <c r="G13" s="21"/>
      <c r="H13" s="10">
        <v>8242678</v>
      </c>
      <c r="I13" s="21"/>
      <c r="J13" s="10">
        <v>19605115</v>
      </c>
      <c r="M13" s="166"/>
    </row>
    <row r="14" spans="1:13" ht="22.4" customHeight="1">
      <c r="A14" s="116" t="s">
        <v>102</v>
      </c>
      <c r="C14" s="21"/>
      <c r="D14" s="166">
        <v>1023182</v>
      </c>
      <c r="E14" s="21"/>
      <c r="F14" s="166">
        <v>92579</v>
      </c>
      <c r="G14" s="21"/>
      <c r="H14" s="22">
        <v>296266</v>
      </c>
      <c r="I14" s="21"/>
      <c r="J14" s="22">
        <v>0</v>
      </c>
      <c r="M14" s="166"/>
    </row>
    <row r="15" spans="1:13" ht="22.4" customHeight="1">
      <c r="A15" s="116" t="s">
        <v>103</v>
      </c>
      <c r="C15" s="21"/>
      <c r="D15" s="166"/>
      <c r="E15" s="21"/>
      <c r="F15" s="166"/>
      <c r="G15" s="21"/>
      <c r="H15" s="10"/>
      <c r="I15" s="21"/>
      <c r="J15" s="10"/>
      <c r="M15" s="166"/>
    </row>
    <row r="16" spans="1:13" ht="22.4" customHeight="1">
      <c r="A16" s="116" t="s">
        <v>104</v>
      </c>
      <c r="B16" s="87">
        <v>12</v>
      </c>
      <c r="C16" s="21"/>
      <c r="D16" s="22">
        <v>0</v>
      </c>
      <c r="E16" s="21"/>
      <c r="F16" s="131">
        <v>1765975</v>
      </c>
      <c r="G16" s="21"/>
      <c r="H16" s="22">
        <v>0</v>
      </c>
      <c r="I16" s="21"/>
      <c r="J16" s="22">
        <v>608201</v>
      </c>
      <c r="M16" s="166"/>
    </row>
    <row r="17" spans="1:13" ht="22.4" customHeight="1">
      <c r="A17" s="116" t="s">
        <v>105</v>
      </c>
      <c r="C17" s="21"/>
      <c r="D17" s="166">
        <v>3772463</v>
      </c>
      <c r="E17" s="21"/>
      <c r="F17" s="166">
        <v>3917650</v>
      </c>
      <c r="G17" s="21"/>
      <c r="H17" s="21">
        <v>298186</v>
      </c>
      <c r="I17" s="21"/>
      <c r="J17" s="21">
        <v>314683</v>
      </c>
      <c r="K17" s="104"/>
      <c r="L17" s="131"/>
      <c r="M17" s="166"/>
    </row>
    <row r="18" spans="1:13" ht="22.4" customHeight="1">
      <c r="A18" s="20" t="s">
        <v>106</v>
      </c>
      <c r="B18" s="89"/>
      <c r="C18" s="5"/>
      <c r="D18" s="140">
        <f>SUM(D10:D17)</f>
        <v>599688717</v>
      </c>
      <c r="E18" s="5"/>
      <c r="F18" s="140">
        <f>SUM(F10:F17)</f>
        <v>623429319</v>
      </c>
      <c r="G18" s="5"/>
      <c r="H18" s="140">
        <f>SUM(H10:H17)</f>
        <v>38336162</v>
      </c>
      <c r="I18" s="5"/>
      <c r="J18" s="140">
        <f>SUM(J10:J17)</f>
        <v>57733453</v>
      </c>
      <c r="L18" s="124"/>
    </row>
    <row r="19" spans="1:13" ht="11.15" customHeight="1">
      <c r="A19" s="178"/>
      <c r="B19" s="178"/>
      <c r="C19" s="21"/>
      <c r="D19" s="21"/>
      <c r="E19" s="21"/>
      <c r="F19" s="21"/>
      <c r="G19" s="21"/>
      <c r="H19" s="21"/>
      <c r="I19" s="21"/>
      <c r="J19" s="21"/>
    </row>
    <row r="20" spans="1:13" ht="22.4" customHeight="1">
      <c r="A20" s="117" t="s">
        <v>107</v>
      </c>
      <c r="C20" s="21"/>
      <c r="D20" s="21"/>
      <c r="E20" s="21"/>
      <c r="F20" s="21"/>
      <c r="G20" s="21"/>
      <c r="H20" s="21"/>
      <c r="I20" s="21"/>
      <c r="J20" s="21"/>
    </row>
    <row r="21" spans="1:13" ht="22.4" customHeight="1">
      <c r="A21" s="116" t="s">
        <v>108</v>
      </c>
      <c r="B21" s="87" t="s">
        <v>109</v>
      </c>
      <c r="C21" s="21"/>
      <c r="D21" s="166">
        <v>524643172</v>
      </c>
      <c r="E21" s="21"/>
      <c r="F21" s="166">
        <v>532324028</v>
      </c>
      <c r="G21" s="10"/>
      <c r="H21" s="10">
        <v>25082168</v>
      </c>
      <c r="I21" s="10"/>
      <c r="J21" s="10">
        <v>26354825</v>
      </c>
      <c r="M21" s="166"/>
    </row>
    <row r="22" spans="1:13" ht="22.4" customHeight="1">
      <c r="A22" s="116" t="s">
        <v>110</v>
      </c>
      <c r="B22" s="87">
        <v>25</v>
      </c>
      <c r="C22" s="21"/>
      <c r="D22" s="166">
        <v>23637207</v>
      </c>
      <c r="E22" s="21"/>
      <c r="F22" s="166">
        <v>22922097</v>
      </c>
      <c r="G22" s="10"/>
      <c r="H22" s="10">
        <v>1177031</v>
      </c>
      <c r="I22" s="10"/>
      <c r="J22" s="10">
        <v>932502</v>
      </c>
      <c r="M22" s="166"/>
    </row>
    <row r="23" spans="1:13" ht="22.4" customHeight="1">
      <c r="A23" s="116" t="s">
        <v>111</v>
      </c>
      <c r="B23" s="87">
        <v>25</v>
      </c>
      <c r="C23" s="21"/>
      <c r="D23" s="11">
        <v>32238180</v>
      </c>
      <c r="E23" s="21"/>
      <c r="F23" s="105">
        <v>32078705</v>
      </c>
      <c r="G23" s="10"/>
      <c r="H23" s="10">
        <v>2521452</v>
      </c>
      <c r="I23" s="10"/>
      <c r="J23" s="10">
        <v>2563279</v>
      </c>
      <c r="M23" s="166"/>
    </row>
    <row r="24" spans="1:13" ht="22.4" customHeight="1">
      <c r="A24" s="116" t="s">
        <v>112</v>
      </c>
      <c r="C24" s="21"/>
      <c r="E24" s="21"/>
      <c r="G24" s="21"/>
      <c r="H24" s="21"/>
      <c r="I24" s="21"/>
      <c r="J24" s="21"/>
      <c r="M24" s="166"/>
    </row>
    <row r="25" spans="1:13" ht="22.4" customHeight="1">
      <c r="A25" s="116" t="s">
        <v>113</v>
      </c>
      <c r="B25" s="87">
        <v>7</v>
      </c>
      <c r="C25" s="21"/>
      <c r="D25" s="22">
        <v>-724149</v>
      </c>
      <c r="E25" s="21"/>
      <c r="F25" s="22">
        <v>-1410753</v>
      </c>
      <c r="G25" s="21"/>
      <c r="H25" s="22">
        <v>0</v>
      </c>
      <c r="I25" s="21"/>
      <c r="J25" s="22">
        <v>0</v>
      </c>
      <c r="M25" s="166"/>
    </row>
    <row r="26" spans="1:13" ht="22.4" customHeight="1">
      <c r="A26" s="116" t="s">
        <v>114</v>
      </c>
      <c r="B26" s="87" t="s">
        <v>115</v>
      </c>
      <c r="C26" s="21"/>
      <c r="D26" s="22">
        <v>908754</v>
      </c>
      <c r="E26" s="21"/>
      <c r="F26" s="22">
        <v>475914</v>
      </c>
      <c r="G26" s="10"/>
      <c r="H26" s="22">
        <v>4438797</v>
      </c>
      <c r="I26" s="10"/>
      <c r="J26" s="22">
        <v>7174157</v>
      </c>
      <c r="M26" s="166"/>
    </row>
    <row r="27" spans="1:13" ht="22.4" customHeight="1">
      <c r="A27" s="116" t="s">
        <v>116</v>
      </c>
      <c r="C27" s="21"/>
      <c r="D27" s="22">
        <v>0</v>
      </c>
      <c r="E27" s="21"/>
      <c r="F27" s="22">
        <v>0</v>
      </c>
      <c r="G27" s="10"/>
      <c r="H27" s="22">
        <v>0</v>
      </c>
      <c r="I27" s="10"/>
      <c r="J27" s="22">
        <v>38911</v>
      </c>
      <c r="M27" s="166"/>
    </row>
    <row r="28" spans="1:13" ht="22.4" customHeight="1">
      <c r="A28" s="116" t="s">
        <v>117</v>
      </c>
      <c r="B28" s="87">
        <v>14</v>
      </c>
      <c r="C28" s="21"/>
      <c r="D28" s="22">
        <v>2969614</v>
      </c>
      <c r="E28" s="21"/>
      <c r="F28" s="22">
        <v>2909037</v>
      </c>
      <c r="G28" s="10"/>
      <c r="H28" s="10">
        <v>26365</v>
      </c>
      <c r="I28" s="10"/>
      <c r="J28" s="10">
        <v>20677</v>
      </c>
      <c r="M28" s="166"/>
    </row>
    <row r="29" spans="1:13" ht="22.4" customHeight="1">
      <c r="A29" s="116" t="s">
        <v>118</v>
      </c>
      <c r="D29" s="45">
        <v>22536879</v>
      </c>
      <c r="F29" s="45">
        <v>17448960</v>
      </c>
      <c r="G29" s="10"/>
      <c r="H29" s="45">
        <v>5731555</v>
      </c>
      <c r="I29" s="10"/>
      <c r="J29" s="45">
        <v>5187610</v>
      </c>
      <c r="M29" s="166"/>
    </row>
    <row r="30" spans="1:13" ht="22.4" customHeight="1">
      <c r="A30" s="20" t="s">
        <v>119</v>
      </c>
      <c r="B30" s="89"/>
      <c r="C30" s="5"/>
      <c r="D30" s="96">
        <f>SUM(D21:D29)</f>
        <v>606209657</v>
      </c>
      <c r="E30" s="5"/>
      <c r="F30" s="96">
        <f>SUM(F21:F29)</f>
        <v>606747988</v>
      </c>
      <c r="G30" s="5"/>
      <c r="H30" s="96">
        <f>SUM(H21:H29)</f>
        <v>38977368</v>
      </c>
      <c r="I30" s="5"/>
      <c r="J30" s="96">
        <f>SUM(J21:J29)</f>
        <v>42271961</v>
      </c>
    </row>
    <row r="31" spans="1:13" ht="11.9" customHeight="1">
      <c r="A31" s="20"/>
      <c r="B31" s="89"/>
      <c r="C31" s="5"/>
      <c r="E31" s="5"/>
      <c r="G31" s="5"/>
      <c r="H31" s="5"/>
      <c r="I31" s="5"/>
      <c r="J31" s="5"/>
    </row>
    <row r="32" spans="1:13" ht="22.4" customHeight="1">
      <c r="A32" s="116" t="s">
        <v>120</v>
      </c>
      <c r="C32" s="21"/>
    </row>
    <row r="33" spans="1:14" ht="22.4" customHeight="1">
      <c r="A33" s="116" t="s">
        <v>366</v>
      </c>
      <c r="B33" s="87" t="s">
        <v>121</v>
      </c>
      <c r="C33" s="21"/>
      <c r="D33" s="172">
        <v>4590349</v>
      </c>
      <c r="E33" s="21"/>
      <c r="F33" s="172">
        <v>3745244</v>
      </c>
      <c r="G33" s="3"/>
      <c r="H33" s="23">
        <v>0</v>
      </c>
      <c r="I33" s="6"/>
      <c r="J33" s="23">
        <v>0</v>
      </c>
    </row>
    <row r="34" spans="1:14" ht="22.4" customHeight="1">
      <c r="A34" s="20" t="s">
        <v>122</v>
      </c>
      <c r="C34" s="21"/>
      <c r="D34" s="5">
        <f>D18-D30+D33</f>
        <v>-1930591</v>
      </c>
      <c r="E34" s="21"/>
      <c r="F34" s="5">
        <f>F18-F30+F33</f>
        <v>20426575</v>
      </c>
      <c r="G34" s="5"/>
      <c r="H34" s="5">
        <f>H18-H30+H33</f>
        <v>-641206</v>
      </c>
      <c r="I34" s="5"/>
      <c r="J34" s="5">
        <f>J18-J30+J33</f>
        <v>15461492</v>
      </c>
    </row>
    <row r="35" spans="1:14" ht="22.4" customHeight="1">
      <c r="A35" s="116" t="s">
        <v>123</v>
      </c>
      <c r="B35" s="87">
        <v>26</v>
      </c>
      <c r="C35" s="21"/>
      <c r="D35" s="45">
        <v>600302</v>
      </c>
      <c r="E35" s="21"/>
      <c r="F35" s="45">
        <v>6002934</v>
      </c>
      <c r="G35" s="10"/>
      <c r="H35" s="45">
        <v>-789815</v>
      </c>
      <c r="I35" s="10"/>
      <c r="J35" s="45">
        <v>574096</v>
      </c>
    </row>
    <row r="36" spans="1:14" ht="22.4" customHeight="1" thickBot="1">
      <c r="A36" s="20" t="s">
        <v>124</v>
      </c>
      <c r="C36" s="5"/>
      <c r="D36" s="141">
        <f>D34-D35</f>
        <v>-2530893</v>
      </c>
      <c r="E36" s="5"/>
      <c r="F36" s="141">
        <f>F34-F35</f>
        <v>14423641</v>
      </c>
      <c r="G36" s="5"/>
      <c r="H36" s="141">
        <f>H34-H35</f>
        <v>148609</v>
      </c>
      <c r="I36" s="5"/>
      <c r="J36" s="141">
        <f>J34-J35</f>
        <v>14887396</v>
      </c>
    </row>
    <row r="37" spans="1:14" ht="22.5" customHeight="1" thickTop="1">
      <c r="A37" s="121" t="s">
        <v>0</v>
      </c>
      <c r="B37"/>
    </row>
    <row r="38" spans="1:14" ht="22.5" customHeight="1">
      <c r="A38" s="121" t="s">
        <v>94</v>
      </c>
      <c r="B38"/>
      <c r="D38" s="21"/>
      <c r="F38" s="21"/>
    </row>
    <row r="39" spans="1:14" ht="22.5" customHeight="1">
      <c r="A39" s="93"/>
      <c r="B39" s="93"/>
      <c r="C39" s="133"/>
      <c r="D39" s="133"/>
      <c r="E39" s="133"/>
      <c r="F39" s="133"/>
      <c r="G39" s="133"/>
      <c r="H39" s="133"/>
      <c r="I39" s="133"/>
      <c r="J39" s="12" t="s">
        <v>2</v>
      </c>
    </row>
    <row r="40" spans="1:14" ht="22.5" customHeight="1">
      <c r="A40" s="93"/>
      <c r="C40" s="87"/>
      <c r="D40" s="175" t="s">
        <v>3</v>
      </c>
      <c r="E40" s="175"/>
      <c r="F40" s="175"/>
      <c r="G40" s="95"/>
      <c r="H40" s="175" t="s">
        <v>4</v>
      </c>
      <c r="I40" s="175"/>
      <c r="J40" s="175"/>
    </row>
    <row r="41" spans="1:14" ht="26.25" customHeight="1">
      <c r="A41" s="121"/>
      <c r="C41" s="87"/>
      <c r="D41" s="174" t="s">
        <v>95</v>
      </c>
      <c r="E41" s="174"/>
      <c r="F41" s="174"/>
      <c r="H41" s="174" t="s">
        <v>95</v>
      </c>
      <c r="I41" s="174"/>
      <c r="J41" s="174"/>
    </row>
    <row r="42" spans="1:14" ht="22.5" customHeight="1">
      <c r="A42" s="93"/>
      <c r="C42" s="87"/>
      <c r="D42" s="176" t="s">
        <v>96</v>
      </c>
      <c r="E42" s="176"/>
      <c r="F42" s="176"/>
      <c r="G42" s="18"/>
      <c r="H42" s="176" t="s">
        <v>96</v>
      </c>
      <c r="I42" s="176"/>
      <c r="J42" s="176"/>
    </row>
    <row r="43" spans="1:14" ht="22.5" customHeight="1">
      <c r="A43" s="93"/>
      <c r="B43" s="87" t="s">
        <v>7</v>
      </c>
      <c r="C43" s="123"/>
      <c r="D43" s="62">
        <v>2566</v>
      </c>
      <c r="E43" s="123"/>
      <c r="F43" s="62">
        <v>2565</v>
      </c>
      <c r="G43" s="18"/>
      <c r="H43" s="62">
        <v>2566</v>
      </c>
      <c r="I43" s="123"/>
      <c r="J43" s="62">
        <v>2565</v>
      </c>
    </row>
    <row r="44" spans="1:14" ht="22.5" customHeight="1">
      <c r="A44" s="20"/>
      <c r="C44" s="21"/>
      <c r="D44" s="21"/>
      <c r="E44" s="21"/>
      <c r="F44" s="18"/>
      <c r="G44" s="21"/>
      <c r="H44" s="21"/>
      <c r="I44" s="21"/>
      <c r="J44" s="18"/>
    </row>
    <row r="45" spans="1:14" ht="22.5" customHeight="1">
      <c r="A45" s="20" t="s">
        <v>125</v>
      </c>
      <c r="C45" s="21"/>
      <c r="D45" s="21"/>
      <c r="E45" s="21"/>
      <c r="F45" s="21"/>
      <c r="G45" s="21"/>
      <c r="H45" s="21"/>
      <c r="I45" s="21"/>
      <c r="J45" s="21"/>
    </row>
    <row r="46" spans="1:14" ht="22.5" customHeight="1">
      <c r="A46" s="116" t="s">
        <v>126</v>
      </c>
      <c r="C46" s="21"/>
      <c r="D46" s="21">
        <v>-5207348</v>
      </c>
      <c r="E46" s="21"/>
      <c r="F46" s="21">
        <v>13969553</v>
      </c>
      <c r="G46" s="10"/>
      <c r="H46" s="99">
        <v>148609</v>
      </c>
      <c r="I46" s="10"/>
      <c r="J46" s="99">
        <v>14887396</v>
      </c>
    </row>
    <row r="47" spans="1:14" ht="22.5" customHeight="1">
      <c r="A47" t="s">
        <v>127</v>
      </c>
      <c r="C47" s="21"/>
      <c r="D47" s="132">
        <v>2676455</v>
      </c>
      <c r="E47" s="21"/>
      <c r="F47" s="132">
        <v>454088</v>
      </c>
      <c r="G47" s="10"/>
      <c r="H47" s="23">
        <v>0</v>
      </c>
      <c r="I47" s="10"/>
      <c r="J47" s="23">
        <v>0</v>
      </c>
    </row>
    <row r="48" spans="1:14" ht="22.5" customHeight="1" thickBot="1">
      <c r="A48" s="20" t="s">
        <v>124</v>
      </c>
      <c r="C48" s="5"/>
      <c r="D48" s="142">
        <f>SUM(D46:D47)</f>
        <v>-2530893</v>
      </c>
      <c r="E48" s="5"/>
      <c r="F48" s="142">
        <f>SUM(F46:F47)</f>
        <v>14423641</v>
      </c>
      <c r="G48" s="5"/>
      <c r="H48" s="142">
        <f>SUM(H46:H47)</f>
        <v>148609</v>
      </c>
      <c r="I48" s="5"/>
      <c r="J48" s="142">
        <f>SUM(J46:J47)</f>
        <v>14887396</v>
      </c>
      <c r="K48" s="106"/>
      <c r="L48" s="107"/>
      <c r="M48" s="107"/>
      <c r="N48" s="107"/>
    </row>
    <row r="49" spans="1:12" ht="22.5" customHeight="1" thickTop="1">
      <c r="A49" s="20"/>
      <c r="C49" s="5"/>
      <c r="D49" s="5"/>
      <c r="E49" s="5"/>
      <c r="F49" s="5"/>
      <c r="G49" s="5"/>
      <c r="H49" s="5"/>
      <c r="I49" s="5"/>
      <c r="J49" s="5"/>
    </row>
    <row r="50" spans="1:12" ht="26.25" customHeight="1" thickBot="1">
      <c r="A50" s="143" t="s">
        <v>128</v>
      </c>
      <c r="B50" s="87">
        <v>27</v>
      </c>
      <c r="C50" s="21"/>
      <c r="D50" s="41">
        <v>-0.75</v>
      </c>
      <c r="E50" s="21"/>
      <c r="F50" s="41">
        <v>1.69</v>
      </c>
      <c r="G50" s="6"/>
      <c r="H50" s="41">
        <v>-0.06</v>
      </c>
      <c r="I50" s="6"/>
      <c r="J50" s="41">
        <v>1.7</v>
      </c>
    </row>
    <row r="51" spans="1:12" ht="19.5" customHeight="1" thickTop="1">
      <c r="A51" s="121" t="s">
        <v>0</v>
      </c>
      <c r="B51" s="90"/>
      <c r="C51" s="133"/>
      <c r="D51" s="133"/>
      <c r="E51" s="133"/>
      <c r="F51" s="133"/>
      <c r="G51" s="133"/>
      <c r="H51" s="22"/>
      <c r="I51" s="22"/>
      <c r="J51" s="22"/>
    </row>
    <row r="52" spans="1:12" ht="19.5" customHeight="1">
      <c r="A52" s="121" t="s">
        <v>129</v>
      </c>
      <c r="B52" s="90"/>
      <c r="C52" s="133"/>
      <c r="D52" s="133"/>
      <c r="E52" s="133"/>
      <c r="F52" s="133"/>
      <c r="G52" s="133"/>
      <c r="H52" s="177"/>
      <c r="I52" s="177"/>
      <c r="J52" s="177"/>
    </row>
    <row r="53" spans="1:12" ht="19.5" customHeight="1">
      <c r="A53" s="93"/>
      <c r="B53" s="93"/>
      <c r="C53" s="133"/>
      <c r="D53" s="133"/>
      <c r="E53" s="133"/>
      <c r="F53" s="133"/>
      <c r="G53" s="133"/>
      <c r="H53" s="133"/>
      <c r="I53" s="133"/>
      <c r="J53" s="12" t="s">
        <v>2</v>
      </c>
    </row>
    <row r="54" spans="1:12" ht="22.5" customHeight="1">
      <c r="A54" s="93"/>
      <c r="C54" s="87"/>
      <c r="D54" s="175" t="s">
        <v>3</v>
      </c>
      <c r="E54" s="175"/>
      <c r="F54" s="175"/>
      <c r="G54" s="95"/>
      <c r="H54" s="175" t="s">
        <v>4</v>
      </c>
      <c r="I54" s="175"/>
      <c r="J54" s="175"/>
    </row>
    <row r="55" spans="1:12" ht="26.25" customHeight="1">
      <c r="A55" s="121"/>
      <c r="C55" s="87"/>
      <c r="D55" s="174" t="s">
        <v>95</v>
      </c>
      <c r="E55" s="174"/>
      <c r="F55" s="174"/>
      <c r="H55" s="174" t="s">
        <v>95</v>
      </c>
      <c r="I55" s="174"/>
      <c r="J55" s="174"/>
    </row>
    <row r="56" spans="1:12" ht="19.5" customHeight="1">
      <c r="A56" s="93"/>
      <c r="C56" s="87"/>
      <c r="D56" s="176" t="s">
        <v>96</v>
      </c>
      <c r="E56" s="176"/>
      <c r="F56" s="176"/>
      <c r="G56" s="18"/>
      <c r="H56" s="176" t="s">
        <v>96</v>
      </c>
      <c r="I56" s="176"/>
      <c r="J56" s="176"/>
    </row>
    <row r="57" spans="1:12" ht="19.5" customHeight="1">
      <c r="A57" s="93"/>
      <c r="B57" s="87" t="s">
        <v>7</v>
      </c>
      <c r="C57" s="123"/>
      <c r="D57" s="62">
        <v>2566</v>
      </c>
      <c r="E57" s="123"/>
      <c r="F57" s="62">
        <v>2565</v>
      </c>
      <c r="G57" s="18"/>
      <c r="H57" s="62">
        <v>2566</v>
      </c>
      <c r="I57" s="123"/>
      <c r="J57" s="62">
        <v>2565</v>
      </c>
    </row>
    <row r="58" spans="1:12" ht="9.65" customHeight="1">
      <c r="A58" s="93"/>
      <c r="B58" s="93"/>
      <c r="C58" s="133"/>
      <c r="D58" s="133"/>
      <c r="E58" s="133"/>
      <c r="F58" s="18"/>
      <c r="G58" s="21"/>
      <c r="H58" s="21"/>
      <c r="I58" s="21"/>
      <c r="J58" s="18"/>
    </row>
    <row r="59" spans="1:12" ht="22">
      <c r="A59" s="20" t="s">
        <v>124</v>
      </c>
      <c r="D59" s="5">
        <f>D48</f>
        <v>-2530893</v>
      </c>
      <c r="E59" s="2"/>
      <c r="F59" s="5">
        <f>F48</f>
        <v>14423641</v>
      </c>
      <c r="G59" s="2"/>
      <c r="H59" s="5">
        <f>H48</f>
        <v>148609</v>
      </c>
      <c r="I59" s="2"/>
      <c r="J59" s="5">
        <f>J48</f>
        <v>14887396</v>
      </c>
      <c r="L59" s="21"/>
    </row>
    <row r="60" spans="1:12" ht="6" customHeight="1"/>
    <row r="61" spans="1:12" ht="22">
      <c r="A61" s="20" t="s">
        <v>358</v>
      </c>
    </row>
    <row r="62" spans="1:12" ht="22">
      <c r="A62" s="117" t="s">
        <v>130</v>
      </c>
    </row>
    <row r="63" spans="1:12" ht="22">
      <c r="A63" s="117" t="s">
        <v>131</v>
      </c>
    </row>
    <row r="64" spans="1:12" ht="21.5">
      <c r="A64" s="116" t="s">
        <v>132</v>
      </c>
      <c r="D64" s="10">
        <v>-10807591</v>
      </c>
      <c r="F64" s="10">
        <v>-3044728</v>
      </c>
      <c r="H64" s="44">
        <v>0</v>
      </c>
      <c r="J64" s="44">
        <v>0</v>
      </c>
    </row>
    <row r="65" spans="1:12" ht="23.15" customHeight="1">
      <c r="A65" s="116" t="s">
        <v>133</v>
      </c>
    </row>
    <row r="66" spans="1:12" ht="23.15" customHeight="1">
      <c r="A66" s="116" t="s">
        <v>134</v>
      </c>
      <c r="D66" s="108">
        <v>-99289</v>
      </c>
      <c r="F66" s="22">
        <v>99289</v>
      </c>
      <c r="H66" s="22">
        <v>0</v>
      </c>
      <c r="J66" s="22">
        <v>0</v>
      </c>
    </row>
    <row r="67" spans="1:12" ht="23.15" customHeight="1">
      <c r="A67" s="116" t="s">
        <v>135</v>
      </c>
      <c r="D67" s="108"/>
      <c r="F67" s="22"/>
      <c r="H67" s="22"/>
      <c r="J67" s="22"/>
    </row>
    <row r="68" spans="1:12" ht="21.5">
      <c r="A68" s="116" t="s">
        <v>136</v>
      </c>
      <c r="D68" s="10">
        <v>-1244196</v>
      </c>
      <c r="F68" s="10">
        <v>3023554</v>
      </c>
      <c r="H68" s="44">
        <v>-7859</v>
      </c>
      <c r="J68" s="44">
        <v>73202</v>
      </c>
    </row>
    <row r="69" spans="1:12" ht="21.5">
      <c r="A69" s="116" t="s">
        <v>137</v>
      </c>
      <c r="D69" s="10"/>
      <c r="F69" s="10"/>
      <c r="H69" s="44"/>
      <c r="J69" s="44"/>
    </row>
    <row r="70" spans="1:12" ht="21.5">
      <c r="A70" s="173" t="s">
        <v>366</v>
      </c>
      <c r="B70" s="87" t="s">
        <v>121</v>
      </c>
      <c r="D70" s="44">
        <v>-1950313</v>
      </c>
      <c r="F70" s="44">
        <v>-2783306</v>
      </c>
      <c r="H70" s="44">
        <v>0</v>
      </c>
      <c r="J70" s="44">
        <v>0</v>
      </c>
      <c r="L70" s="131"/>
    </row>
    <row r="71" spans="1:12" ht="21.5">
      <c r="A71" s="116" t="s">
        <v>138</v>
      </c>
      <c r="D71" s="10"/>
      <c r="F71" s="10"/>
      <c r="H71" s="44"/>
      <c r="J71" s="44"/>
    </row>
    <row r="72" spans="1:12" ht="21.5">
      <c r="A72" s="116" t="s">
        <v>131</v>
      </c>
      <c r="B72" s="87">
        <v>26</v>
      </c>
      <c r="D72" s="109">
        <v>-19613</v>
      </c>
      <c r="F72" s="45">
        <v>158236</v>
      </c>
      <c r="H72" s="38">
        <v>1572</v>
      </c>
      <c r="J72" s="38">
        <v>-14640</v>
      </c>
      <c r="L72" s="124"/>
    </row>
    <row r="73" spans="1:12" ht="22">
      <c r="A73" s="20" t="s">
        <v>139</v>
      </c>
      <c r="D73" s="46"/>
      <c r="E73" s="2"/>
      <c r="F73" s="46"/>
      <c r="G73" s="2"/>
      <c r="H73" s="39"/>
      <c r="I73" s="2"/>
      <c r="J73" s="39"/>
    </row>
    <row r="74" spans="1:12" ht="22">
      <c r="A74" s="20" t="s">
        <v>140</v>
      </c>
      <c r="D74" s="47">
        <f>SUM(D64:D72)</f>
        <v>-14121002</v>
      </c>
      <c r="E74" s="2"/>
      <c r="F74" s="47">
        <f>SUM(F64:F72)</f>
        <v>-2546955</v>
      </c>
      <c r="G74" s="2"/>
      <c r="H74" s="47">
        <f>SUM(H64:H72)</f>
        <v>-6287</v>
      </c>
      <c r="I74" s="2"/>
      <c r="J74" s="47">
        <f>SUM(J64:J72)</f>
        <v>58562</v>
      </c>
    </row>
    <row r="75" spans="1:12" ht="9.75" customHeight="1">
      <c r="A75" s="20"/>
      <c r="D75" s="46"/>
      <c r="E75" s="2"/>
      <c r="F75" s="46"/>
      <c r="G75" s="2"/>
      <c r="H75" s="37"/>
      <c r="I75" s="2"/>
      <c r="J75" s="37"/>
    </row>
    <row r="76" spans="1:12" ht="22">
      <c r="A76" s="117" t="s">
        <v>141</v>
      </c>
    </row>
    <row r="77" spans="1:12" ht="22">
      <c r="A77" s="117" t="s">
        <v>131</v>
      </c>
    </row>
    <row r="78" spans="1:12" ht="21.5">
      <c r="A78" s="116" t="s">
        <v>142</v>
      </c>
    </row>
    <row r="79" spans="1:12" ht="21.5">
      <c r="A79" s="116" t="s">
        <v>143</v>
      </c>
      <c r="D79" s="21">
        <v>-3935246</v>
      </c>
      <c r="F79" s="21">
        <v>2942933</v>
      </c>
      <c r="H79" s="44">
        <v>-40000</v>
      </c>
      <c r="J79" s="44">
        <v>-47000</v>
      </c>
    </row>
    <row r="80" spans="1:12" ht="21.5">
      <c r="A80" s="116" t="s">
        <v>144</v>
      </c>
      <c r="D80" s="21"/>
      <c r="F80" s="21"/>
    </row>
    <row r="81" spans="1:12" ht="21.5">
      <c r="A81" s="116" t="s">
        <v>145</v>
      </c>
      <c r="B81" s="87">
        <v>20</v>
      </c>
      <c r="D81" s="21">
        <v>-167762</v>
      </c>
      <c r="F81" s="21">
        <v>476864</v>
      </c>
      <c r="H81" s="44">
        <v>-11058</v>
      </c>
      <c r="J81" s="44">
        <v>151636</v>
      </c>
      <c r="L81" s="21"/>
    </row>
    <row r="82" spans="1:12" ht="21.5">
      <c r="A82" s="116" t="s">
        <v>146</v>
      </c>
      <c r="B82" s="87">
        <v>13</v>
      </c>
      <c r="D82" s="44">
        <v>2044547</v>
      </c>
      <c r="F82" s="44">
        <v>40728153</v>
      </c>
      <c r="H82" s="44">
        <v>0</v>
      </c>
      <c r="J82" s="44">
        <v>5746277</v>
      </c>
    </row>
    <row r="83" spans="1:12" ht="21.5">
      <c r="A83" s="116" t="s">
        <v>147</v>
      </c>
      <c r="F83" s="44"/>
      <c r="H83" s="44"/>
      <c r="J83" s="44"/>
    </row>
    <row r="84" spans="1:12" ht="21.5">
      <c r="A84" s="173" t="s">
        <v>366</v>
      </c>
      <c r="B84" s="87" t="s">
        <v>121</v>
      </c>
      <c r="D84" s="44">
        <v>186252</v>
      </c>
      <c r="F84" s="44">
        <v>143608</v>
      </c>
      <c r="H84" s="44">
        <v>0</v>
      </c>
      <c r="J84" s="44">
        <v>0</v>
      </c>
    </row>
    <row r="85" spans="1:12" ht="21.5">
      <c r="A85" s="116" t="s">
        <v>148</v>
      </c>
      <c r="D85" s="21"/>
      <c r="F85" s="21"/>
    </row>
    <row r="86" spans="1:12" ht="21.5">
      <c r="A86" s="116" t="s">
        <v>131</v>
      </c>
      <c r="B86" s="87">
        <v>26</v>
      </c>
      <c r="D86" s="132">
        <v>-224764</v>
      </c>
      <c r="F86" s="132">
        <v>-8236437</v>
      </c>
      <c r="H86" s="38">
        <v>10211</v>
      </c>
      <c r="J86" s="38">
        <v>-1170183</v>
      </c>
    </row>
    <row r="87" spans="1:12" ht="22">
      <c r="A87" s="20" t="s">
        <v>149</v>
      </c>
      <c r="D87" s="110"/>
      <c r="F87" s="110"/>
      <c r="H87" s="25"/>
      <c r="J87" s="25"/>
      <c r="L87" s="21"/>
    </row>
    <row r="88" spans="1:12" ht="22">
      <c r="A88" s="20" t="s">
        <v>140</v>
      </c>
      <c r="D88" s="47">
        <f>SUM(D79:D86)</f>
        <v>-2096973</v>
      </c>
      <c r="E88" s="2"/>
      <c r="F88" s="47">
        <f>SUM(F79:F86)</f>
        <v>36055121</v>
      </c>
      <c r="G88" s="2"/>
      <c r="H88" s="47">
        <f>SUM(H79:H86)</f>
        <v>-40847</v>
      </c>
      <c r="I88" s="2"/>
      <c r="J88" s="47">
        <f>SUM(J79:J86)</f>
        <v>4680730</v>
      </c>
    </row>
    <row r="89" spans="1:12" ht="22">
      <c r="A89" s="20" t="s">
        <v>150</v>
      </c>
    </row>
    <row r="90" spans="1:12" ht="22">
      <c r="A90" s="48" t="s">
        <v>151</v>
      </c>
      <c r="D90" s="47">
        <f>D74+D88</f>
        <v>-16217975</v>
      </c>
      <c r="E90" s="37"/>
      <c r="F90" s="47">
        <f>F74+F88</f>
        <v>33508166</v>
      </c>
      <c r="G90" s="4"/>
      <c r="H90" s="47">
        <f>H74+H88</f>
        <v>-47134</v>
      </c>
      <c r="J90" s="35">
        <f>J74+J88</f>
        <v>4739292</v>
      </c>
      <c r="L90" s="124"/>
    </row>
    <row r="91" spans="1:12" thickBot="1">
      <c r="A91" s="20" t="s">
        <v>152</v>
      </c>
      <c r="D91" s="49">
        <f>D59+D90</f>
        <v>-18748868</v>
      </c>
      <c r="E91" s="3"/>
      <c r="F91" s="49">
        <f>F59+F90</f>
        <v>47931807</v>
      </c>
      <c r="G91" s="3"/>
      <c r="H91" s="49">
        <f>H59+H90</f>
        <v>101475</v>
      </c>
      <c r="I91" s="3"/>
      <c r="J91" s="49">
        <f>J59+J90</f>
        <v>19626688</v>
      </c>
    </row>
    <row r="92" spans="1:12" ht="19.5" customHeight="1" thickTop="1">
      <c r="A92" s="121" t="s">
        <v>0</v>
      </c>
      <c r="B92" s="90"/>
      <c r="C92" s="133"/>
      <c r="D92" s="133"/>
      <c r="E92" s="133"/>
      <c r="F92" s="133"/>
      <c r="G92" s="133"/>
      <c r="H92" s="22"/>
      <c r="I92" s="22"/>
      <c r="J92" s="22"/>
    </row>
    <row r="93" spans="1:12" ht="19.5" customHeight="1">
      <c r="A93" s="121" t="s">
        <v>129</v>
      </c>
      <c r="B93" s="90"/>
      <c r="C93" s="133"/>
      <c r="D93" s="133"/>
      <c r="E93" s="133"/>
      <c r="F93" s="133"/>
      <c r="G93" s="133"/>
      <c r="H93" s="177"/>
      <c r="I93" s="177"/>
      <c r="J93" s="177"/>
    </row>
    <row r="94" spans="1:12" ht="19.5" customHeight="1">
      <c r="A94" s="93"/>
      <c r="B94" s="93"/>
      <c r="C94" s="133"/>
      <c r="D94" s="133"/>
      <c r="E94" s="133"/>
      <c r="F94" s="133"/>
      <c r="G94" s="133"/>
      <c r="H94" s="133"/>
      <c r="I94" s="133"/>
      <c r="J94" s="12" t="s">
        <v>2</v>
      </c>
    </row>
    <row r="95" spans="1:12" ht="22.5" customHeight="1">
      <c r="A95" s="93"/>
      <c r="C95" s="87"/>
      <c r="D95" s="175" t="s">
        <v>3</v>
      </c>
      <c r="E95" s="175"/>
      <c r="F95" s="175"/>
      <c r="G95" s="95"/>
      <c r="H95" s="175" t="s">
        <v>4</v>
      </c>
      <c r="I95" s="175"/>
      <c r="J95" s="175"/>
    </row>
    <row r="96" spans="1:12" ht="26.25" customHeight="1">
      <c r="A96" s="121"/>
      <c r="C96" s="87"/>
      <c r="D96" s="174" t="s">
        <v>95</v>
      </c>
      <c r="E96" s="174"/>
      <c r="F96" s="174"/>
      <c r="H96" s="174" t="s">
        <v>95</v>
      </c>
      <c r="I96" s="174"/>
      <c r="J96" s="174"/>
    </row>
    <row r="97" spans="1:14" ht="19.5" customHeight="1">
      <c r="A97" s="93"/>
      <c r="C97" s="87"/>
      <c r="D97" s="176" t="s">
        <v>96</v>
      </c>
      <c r="E97" s="176"/>
      <c r="F97" s="176"/>
      <c r="G97" s="18"/>
      <c r="H97" s="176" t="s">
        <v>96</v>
      </c>
      <c r="I97" s="176"/>
      <c r="J97" s="176"/>
    </row>
    <row r="98" spans="1:14" ht="19.5" customHeight="1">
      <c r="A98" s="93"/>
      <c r="C98" s="123"/>
      <c r="D98" s="62">
        <v>2566</v>
      </c>
      <c r="E98" s="123"/>
      <c r="F98" s="62">
        <v>2565</v>
      </c>
      <c r="G98" s="18"/>
      <c r="H98" s="62">
        <v>2566</v>
      </c>
      <c r="I98" s="123"/>
      <c r="J98" s="62">
        <v>2565</v>
      </c>
    </row>
    <row r="99" spans="1:14" ht="23">
      <c r="A99" s="93"/>
      <c r="B99" s="93"/>
      <c r="C99" s="133"/>
      <c r="D99" s="133"/>
      <c r="E99" s="133"/>
      <c r="F99" s="18"/>
      <c r="G99" s="21"/>
      <c r="H99" s="21"/>
      <c r="I99" s="21"/>
      <c r="J99" s="18"/>
    </row>
    <row r="100" spans="1:14" ht="22">
      <c r="A100" s="20" t="s">
        <v>153</v>
      </c>
    </row>
    <row r="101" spans="1:14" ht="21.5">
      <c r="A101" s="116" t="s">
        <v>126</v>
      </c>
      <c r="D101" s="124">
        <v>-21060636</v>
      </c>
      <c r="F101" s="124">
        <v>46510974</v>
      </c>
      <c r="H101" s="124">
        <v>101475</v>
      </c>
      <c r="J101" s="124">
        <v>19626688</v>
      </c>
      <c r="L101" s="124"/>
    </row>
    <row r="102" spans="1:14" ht="21.5">
      <c r="A102" s="116" t="s">
        <v>127</v>
      </c>
      <c r="D102" s="38">
        <v>2311768</v>
      </c>
      <c r="F102" s="38">
        <v>1420833</v>
      </c>
      <c r="H102" s="38">
        <v>0</v>
      </c>
      <c r="J102" s="38">
        <v>0</v>
      </c>
    </row>
    <row r="103" spans="1:14" thickBot="1">
      <c r="A103" s="20" t="s">
        <v>152</v>
      </c>
      <c r="D103" s="144">
        <f>SUM(D101:D102)</f>
        <v>-18748868</v>
      </c>
      <c r="E103" s="2"/>
      <c r="F103" s="144">
        <f>SUM(F101:F102)</f>
        <v>47931807</v>
      </c>
      <c r="G103" s="2"/>
      <c r="H103" s="144">
        <f>SUM(H101:H102)</f>
        <v>101475</v>
      </c>
      <c r="I103" s="2"/>
      <c r="J103" s="144">
        <f>SUM(J101:J102)</f>
        <v>19626688</v>
      </c>
      <c r="K103" s="111"/>
      <c r="L103" s="107"/>
      <c r="M103" s="107"/>
      <c r="N103" s="107"/>
    </row>
    <row r="104" spans="1:14" ht="22.5" customHeight="1" thickTop="1">
      <c r="D104" s="124"/>
      <c r="H104" s="124"/>
    </row>
  </sheetData>
  <mergeCells count="27">
    <mergeCell ref="A19:B19"/>
    <mergeCell ref="D40:F40"/>
    <mergeCell ref="H40:J40"/>
    <mergeCell ref="D4:F4"/>
    <mergeCell ref="H4:J4"/>
    <mergeCell ref="D5:F5"/>
    <mergeCell ref="H5:J5"/>
    <mergeCell ref="D6:F6"/>
    <mergeCell ref="H6:J6"/>
    <mergeCell ref="D41:F41"/>
    <mergeCell ref="H41:J41"/>
    <mergeCell ref="D42:F42"/>
    <mergeCell ref="H42:J42"/>
    <mergeCell ref="H52:J52"/>
    <mergeCell ref="D54:F54"/>
    <mergeCell ref="H54:J54"/>
    <mergeCell ref="D55:F55"/>
    <mergeCell ref="H55:J55"/>
    <mergeCell ref="D56:F56"/>
    <mergeCell ref="H56:J56"/>
    <mergeCell ref="D97:F97"/>
    <mergeCell ref="H97:J97"/>
    <mergeCell ref="H93:J93"/>
    <mergeCell ref="D95:F95"/>
    <mergeCell ref="H95:J95"/>
    <mergeCell ref="D96:F96"/>
    <mergeCell ref="H96:J96"/>
  </mergeCells>
  <pageMargins left="0.8" right="0.8" top="0.48" bottom="0.5" header="0.5" footer="0.5"/>
  <pageSetup paperSize="9" scale="87" firstPageNumber="11" fitToHeight="4" orientation="portrait" useFirstPageNumber="1" r:id="rId1"/>
  <headerFooter>
    <oddFooter>&amp;L หมายเหตุประกอบงบการเงินเป็นส่วนหนึ่งของงบการเงินนี้
&amp;C&amp;14&amp;P</oddFooter>
  </headerFooter>
  <rowBreaks count="3" manualBreakCount="3">
    <brk id="36" max="9" man="1"/>
    <brk id="50" max="9" man="1"/>
    <brk id="91" max="9" man="1"/>
  </rowBreaks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19372-E973-48CF-82AA-E6503DC4AC4A}">
  <sheetPr codeName="Sheet7">
    <pageSetUpPr fitToPage="1"/>
  </sheetPr>
  <dimension ref="A1:AK41"/>
  <sheetViews>
    <sheetView view="pageBreakPreview" topLeftCell="P1" zoomScale="72" zoomScaleNormal="50" zoomScaleSheetLayoutView="100" workbookViewId="0">
      <selection activeCell="S5" sqref="S5:AA5"/>
    </sheetView>
  </sheetViews>
  <sheetFormatPr defaultColWidth="9" defaultRowHeight="21.5"/>
  <cols>
    <col min="1" max="1" width="67.8984375" customWidth="1"/>
    <col min="2" max="2" width="10" customWidth="1"/>
    <col min="3" max="3" width="11.8984375" customWidth="1"/>
    <col min="4" max="4" width="1.09765625" customWidth="1"/>
    <col min="5" max="5" width="12.09765625" customWidth="1"/>
    <col min="6" max="6" width="1.09765625" customWidth="1"/>
    <col min="7" max="7" width="12.09765625" customWidth="1"/>
    <col min="8" max="8" width="1.09765625" customWidth="1"/>
    <col min="9" max="9" width="13.69921875" customWidth="1"/>
    <col min="10" max="10" width="1.09765625" customWidth="1"/>
    <col min="11" max="11" width="15.69921875" customWidth="1"/>
    <col min="12" max="12" width="1.09765625" customWidth="1"/>
    <col min="13" max="13" width="11.8984375" customWidth="1"/>
    <col min="14" max="14" width="1.09765625" customWidth="1"/>
    <col min="15" max="15" width="13.3984375" customWidth="1"/>
    <col min="16" max="16" width="1.09765625" customWidth="1"/>
    <col min="17" max="17" width="11.8984375" customWidth="1"/>
    <col min="18" max="18" width="1.09765625" customWidth="1"/>
    <col min="19" max="19" width="14.09765625" bestFit="1" customWidth="1"/>
    <col min="20" max="20" width="1.09765625" customWidth="1"/>
    <col min="21" max="21" width="20.09765625" bestFit="1" customWidth="1"/>
    <col min="22" max="22" width="1.3984375" customWidth="1"/>
    <col min="23" max="23" width="20.09765625" bestFit="1" customWidth="1"/>
    <col min="24" max="24" width="1.09765625" customWidth="1"/>
    <col min="25" max="25" width="14.09765625" bestFit="1" customWidth="1"/>
    <col min="26" max="26" width="1.09765625" customWidth="1"/>
    <col min="27" max="27" width="13.69921875" customWidth="1"/>
    <col min="28" max="28" width="1.09765625" customWidth="1"/>
    <col min="29" max="29" width="13.59765625" bestFit="1" customWidth="1"/>
    <col min="30" max="30" width="1.09765625" customWidth="1"/>
    <col min="31" max="31" width="12.09765625" customWidth="1"/>
    <col min="32" max="32" width="1.3984375" customWidth="1"/>
    <col min="33" max="33" width="14.59765625" bestFit="1" customWidth="1"/>
    <col min="34" max="34" width="1.09765625" customWidth="1"/>
    <col min="35" max="35" width="12.09765625" customWidth="1"/>
    <col min="36" max="36" width="1.09765625" customWidth="1"/>
    <col min="37" max="37" width="17" bestFit="1" customWidth="1"/>
    <col min="38" max="38" width="12.09765625" customWidth="1"/>
    <col min="39" max="39" width="9.09765625" bestFit="1" customWidth="1"/>
  </cols>
  <sheetData>
    <row r="1" spans="1:37" ht="24.5">
      <c r="A1" s="58" t="s">
        <v>0</v>
      </c>
      <c r="B1" s="58"/>
      <c r="C1" s="59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59"/>
      <c r="T1" s="60"/>
      <c r="U1" s="59"/>
      <c r="V1" s="60"/>
      <c r="W1" s="59"/>
      <c r="X1" s="60"/>
      <c r="Y1" s="59"/>
      <c r="Z1" s="59"/>
      <c r="AA1" s="59"/>
      <c r="AB1" s="59"/>
      <c r="AC1" s="59"/>
      <c r="AD1" s="59"/>
      <c r="AE1" s="59"/>
      <c r="AF1" s="59"/>
      <c r="AG1" s="60"/>
      <c r="AH1" s="60"/>
      <c r="AI1" s="59"/>
      <c r="AJ1" s="60"/>
    </row>
    <row r="2" spans="1:37" ht="24.5">
      <c r="A2" s="58" t="s">
        <v>154</v>
      </c>
      <c r="B2" s="58"/>
      <c r="C2" s="59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59"/>
      <c r="T2" s="60"/>
      <c r="U2" s="59"/>
      <c r="V2" s="60"/>
      <c r="W2" s="59"/>
      <c r="X2" s="60"/>
      <c r="Y2" s="59"/>
      <c r="Z2" s="59"/>
      <c r="AA2" s="59"/>
      <c r="AB2" s="59"/>
      <c r="AC2" s="59"/>
      <c r="AD2" s="59"/>
      <c r="AE2" s="59"/>
      <c r="AF2" s="59"/>
      <c r="AG2" s="60"/>
      <c r="AH2" s="60"/>
      <c r="AI2" s="59"/>
      <c r="AJ2" s="60"/>
    </row>
    <row r="3" spans="1:37" ht="24.5">
      <c r="A3" s="58"/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12" t="s">
        <v>2</v>
      </c>
    </row>
    <row r="4" spans="1:37" ht="23">
      <c r="A4" s="58"/>
      <c r="B4" s="58"/>
      <c r="C4" s="175" t="s">
        <v>3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</row>
    <row r="5" spans="1:37" ht="22">
      <c r="A5" s="20"/>
      <c r="B5" s="20"/>
      <c r="C5" s="2"/>
      <c r="D5" s="2"/>
      <c r="E5" s="2"/>
      <c r="F5" s="2"/>
      <c r="G5" s="2"/>
      <c r="H5" s="2"/>
      <c r="J5" s="2"/>
      <c r="K5" s="18"/>
      <c r="L5" s="2"/>
      <c r="M5" s="2"/>
      <c r="N5" s="2"/>
      <c r="O5" s="2"/>
      <c r="P5" s="2"/>
      <c r="Q5" s="2"/>
      <c r="R5" s="2"/>
      <c r="S5" s="181" t="s">
        <v>87</v>
      </c>
      <c r="T5" s="181"/>
      <c r="U5" s="181"/>
      <c r="V5" s="181"/>
      <c r="W5" s="181"/>
      <c r="X5" s="181"/>
      <c r="Y5" s="181"/>
      <c r="Z5" s="181"/>
      <c r="AA5" s="181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22">
      <c r="A6" s="20"/>
      <c r="B6" s="20"/>
      <c r="C6" s="2"/>
      <c r="D6" s="2"/>
      <c r="E6" s="2"/>
      <c r="F6" s="2"/>
      <c r="G6" s="2"/>
      <c r="H6" s="2"/>
      <c r="I6" s="14"/>
      <c r="J6" s="2"/>
      <c r="K6" s="18"/>
      <c r="L6" s="2"/>
      <c r="M6" s="2"/>
      <c r="N6" s="2"/>
      <c r="O6" s="2"/>
      <c r="P6" s="2"/>
      <c r="Q6" s="2"/>
      <c r="R6" s="2"/>
      <c r="S6" s="18"/>
      <c r="T6" s="18"/>
      <c r="U6" s="18"/>
      <c r="V6" s="18"/>
      <c r="W6" s="14" t="s">
        <v>155</v>
      </c>
      <c r="X6" s="18"/>
      <c r="Y6" s="18"/>
      <c r="Z6" s="18"/>
      <c r="AA6" s="18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22">
      <c r="A7" s="20"/>
      <c r="B7" s="20"/>
      <c r="C7" s="2"/>
      <c r="D7" s="2"/>
      <c r="E7" s="2"/>
      <c r="F7" s="2"/>
      <c r="G7" s="2"/>
      <c r="H7" s="2"/>
      <c r="I7" s="14" t="s">
        <v>156</v>
      </c>
      <c r="J7" s="2"/>
      <c r="K7" s="18"/>
      <c r="L7" s="2"/>
      <c r="M7" s="2"/>
      <c r="N7" s="2"/>
      <c r="O7" s="2"/>
      <c r="P7" s="2"/>
      <c r="Q7" s="2"/>
      <c r="R7" s="2"/>
      <c r="S7" s="18"/>
      <c r="T7" s="18"/>
      <c r="U7" s="14" t="s">
        <v>157</v>
      </c>
      <c r="V7" s="18"/>
      <c r="W7" s="14" t="s">
        <v>158</v>
      </c>
      <c r="X7" s="18"/>
      <c r="Y7" s="18"/>
      <c r="Z7" s="18"/>
      <c r="AA7" s="18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>
      <c r="A8" s="61"/>
      <c r="B8" s="61"/>
      <c r="C8" s="13"/>
      <c r="D8" s="1"/>
      <c r="E8" s="14"/>
      <c r="F8" s="14"/>
      <c r="G8" s="14"/>
      <c r="H8" s="14"/>
      <c r="I8" s="14" t="s">
        <v>159</v>
      </c>
      <c r="J8" s="14"/>
      <c r="K8" s="18" t="s">
        <v>160</v>
      </c>
      <c r="L8" s="14"/>
      <c r="M8" s="14"/>
      <c r="N8" s="14"/>
      <c r="O8" s="14"/>
      <c r="P8" s="14"/>
      <c r="Q8" s="1"/>
      <c r="R8" s="14"/>
      <c r="S8" s="8" t="s">
        <v>161</v>
      </c>
      <c r="T8" s="14"/>
      <c r="U8" s="14" t="s">
        <v>162</v>
      </c>
      <c r="V8" s="14"/>
      <c r="W8" s="14" t="s">
        <v>163</v>
      </c>
      <c r="X8" s="14"/>
      <c r="Y8" s="14" t="s">
        <v>164</v>
      </c>
      <c r="Z8" s="14"/>
      <c r="AA8" s="13" t="s">
        <v>88</v>
      </c>
      <c r="AB8" s="1"/>
      <c r="AC8" s="8"/>
      <c r="AD8" s="1"/>
      <c r="AE8" s="8"/>
      <c r="AF8" s="1"/>
      <c r="AG8" s="8"/>
      <c r="AH8" s="14"/>
      <c r="AI8" s="14"/>
      <c r="AJ8" s="8"/>
      <c r="AK8" s="7"/>
    </row>
    <row r="9" spans="1:37">
      <c r="A9" s="61"/>
      <c r="B9" s="61"/>
      <c r="C9" s="13" t="s">
        <v>71</v>
      </c>
      <c r="D9" s="1"/>
      <c r="E9" s="14"/>
      <c r="F9" s="14"/>
      <c r="G9" s="14"/>
      <c r="H9" s="14"/>
      <c r="I9" s="14" t="s">
        <v>165</v>
      </c>
      <c r="J9" s="14"/>
      <c r="K9" s="18" t="s">
        <v>166</v>
      </c>
      <c r="L9" s="14"/>
      <c r="M9" s="14"/>
      <c r="N9" s="14"/>
      <c r="O9" s="13" t="s">
        <v>81</v>
      </c>
      <c r="P9" s="13"/>
      <c r="Q9" s="1"/>
      <c r="R9" s="14"/>
      <c r="S9" s="8" t="s">
        <v>162</v>
      </c>
      <c r="T9" s="14"/>
      <c r="U9" s="8" t="s">
        <v>167</v>
      </c>
      <c r="V9" s="14"/>
      <c r="W9" s="8" t="s">
        <v>168</v>
      </c>
      <c r="X9" s="14"/>
      <c r="Y9" s="14" t="s">
        <v>169</v>
      </c>
      <c r="Z9" s="14"/>
      <c r="AA9" s="13" t="s">
        <v>170</v>
      </c>
      <c r="AB9" s="1"/>
      <c r="AE9" t="s">
        <v>171</v>
      </c>
      <c r="AF9" s="1"/>
      <c r="AG9" s="8" t="s">
        <v>172</v>
      </c>
      <c r="AH9" s="14"/>
      <c r="AI9" s="14" t="s">
        <v>165</v>
      </c>
      <c r="AJ9" s="8"/>
      <c r="AK9" s="7"/>
    </row>
    <row r="10" spans="1:37">
      <c r="A10" s="61"/>
      <c r="B10" s="61"/>
      <c r="C10" s="14" t="s">
        <v>173</v>
      </c>
      <c r="D10" s="14"/>
      <c r="E10" s="14" t="s">
        <v>174</v>
      </c>
      <c r="F10" s="14"/>
      <c r="G10" s="14"/>
      <c r="H10" s="14"/>
      <c r="I10" s="14" t="s">
        <v>175</v>
      </c>
      <c r="J10" s="14"/>
      <c r="K10" s="14" t="s">
        <v>176</v>
      </c>
      <c r="L10" s="14"/>
      <c r="M10" s="14" t="s">
        <v>177</v>
      </c>
      <c r="N10" s="14"/>
      <c r="O10" s="14" t="s">
        <v>178</v>
      </c>
      <c r="P10" s="14"/>
      <c r="Q10" s="14" t="s">
        <v>179</v>
      </c>
      <c r="R10" s="14"/>
      <c r="S10" s="55" t="s">
        <v>180</v>
      </c>
      <c r="T10" s="14"/>
      <c r="U10" s="55" t="s">
        <v>181</v>
      </c>
      <c r="V10" s="14"/>
      <c r="W10" s="55" t="s">
        <v>182</v>
      </c>
      <c r="X10" s="14"/>
      <c r="Y10" s="14" t="s">
        <v>183</v>
      </c>
      <c r="Z10" s="14"/>
      <c r="AA10" s="14" t="s">
        <v>184</v>
      </c>
      <c r="AB10" s="14"/>
      <c r="AC10" s="14"/>
      <c r="AD10" s="14"/>
      <c r="AE10" s="14" t="s">
        <v>185</v>
      </c>
      <c r="AF10" s="14"/>
      <c r="AG10" s="8" t="s">
        <v>186</v>
      </c>
      <c r="AH10" s="14"/>
      <c r="AI10" s="14" t="s">
        <v>187</v>
      </c>
      <c r="AJ10" s="8"/>
      <c r="AK10" s="14" t="s">
        <v>172</v>
      </c>
    </row>
    <row r="11" spans="1:37">
      <c r="A11" s="54"/>
      <c r="B11" s="42" t="s">
        <v>7</v>
      </c>
      <c r="C11" s="15" t="s">
        <v>188</v>
      </c>
      <c r="D11" s="14"/>
      <c r="E11" s="15" t="s">
        <v>189</v>
      </c>
      <c r="F11" s="14"/>
      <c r="G11" s="56" t="s">
        <v>77</v>
      </c>
      <c r="H11" s="14"/>
      <c r="I11" s="15" t="s">
        <v>190</v>
      </c>
      <c r="J11" s="14"/>
      <c r="K11" s="62" t="s">
        <v>191</v>
      </c>
      <c r="L11" s="14"/>
      <c r="M11" s="15" t="s">
        <v>192</v>
      </c>
      <c r="N11" s="14"/>
      <c r="O11" s="15" t="s">
        <v>193</v>
      </c>
      <c r="P11" s="14"/>
      <c r="Q11" s="15" t="s">
        <v>194</v>
      </c>
      <c r="R11" s="14"/>
      <c r="S11" s="56" t="s">
        <v>195</v>
      </c>
      <c r="T11" s="14"/>
      <c r="U11" s="56" t="s">
        <v>196</v>
      </c>
      <c r="V11" s="14"/>
      <c r="W11" s="56" t="s">
        <v>197</v>
      </c>
      <c r="X11" s="14"/>
      <c r="Y11" s="15" t="s">
        <v>198</v>
      </c>
      <c r="Z11" s="14"/>
      <c r="AA11" s="15" t="s">
        <v>70</v>
      </c>
      <c r="AB11" s="14"/>
      <c r="AC11" s="15" t="s">
        <v>88</v>
      </c>
      <c r="AD11" s="14"/>
      <c r="AE11" s="15" t="s">
        <v>199</v>
      </c>
      <c r="AF11" s="14"/>
      <c r="AG11" s="56" t="s">
        <v>200</v>
      </c>
      <c r="AH11" s="14"/>
      <c r="AI11" s="15" t="s">
        <v>201</v>
      </c>
      <c r="AJ11" s="8"/>
      <c r="AK11" s="15" t="s">
        <v>186</v>
      </c>
    </row>
    <row r="12" spans="1:37" ht="22">
      <c r="A12" s="63" t="s">
        <v>202</v>
      </c>
      <c r="B12" s="63"/>
    </row>
    <row r="13" spans="1:37" ht="22">
      <c r="A13" s="63" t="s">
        <v>203</v>
      </c>
      <c r="B13" s="63"/>
      <c r="C13" s="9">
        <v>8611242</v>
      </c>
      <c r="D13" s="9"/>
      <c r="E13" s="9">
        <v>57298909</v>
      </c>
      <c r="F13" s="9"/>
      <c r="G13" s="9">
        <v>3470021</v>
      </c>
      <c r="H13" s="9"/>
      <c r="I13" s="9">
        <v>4072786</v>
      </c>
      <c r="J13" s="9"/>
      <c r="K13" s="9">
        <v>-5159</v>
      </c>
      <c r="L13" s="9"/>
      <c r="M13" s="9">
        <v>929166</v>
      </c>
      <c r="N13" s="9"/>
      <c r="O13" s="9">
        <v>103579286</v>
      </c>
      <c r="P13" s="9"/>
      <c r="Q13" s="9">
        <v>-2909249</v>
      </c>
      <c r="R13" s="9"/>
      <c r="S13" s="9">
        <v>13977518</v>
      </c>
      <c r="T13" s="9"/>
      <c r="U13" s="37">
        <v>0</v>
      </c>
      <c r="V13" s="9"/>
      <c r="W13" s="9">
        <v>-3951357</v>
      </c>
      <c r="X13" s="9"/>
      <c r="Y13" s="9">
        <v>-31797899</v>
      </c>
      <c r="Z13" s="9"/>
      <c r="AA13" s="37">
        <f>SUM(S13:Y13)</f>
        <v>-21771738</v>
      </c>
      <c r="AB13" s="9"/>
      <c r="AC13" s="37">
        <f>AA13+SUM(C13:Q13)</f>
        <v>153275264</v>
      </c>
      <c r="AD13" s="9"/>
      <c r="AE13" s="50">
        <v>15000000</v>
      </c>
      <c r="AF13" s="9"/>
      <c r="AG13" s="52">
        <v>168275264</v>
      </c>
      <c r="AH13" s="9"/>
      <c r="AI13" s="9">
        <v>50597130</v>
      </c>
      <c r="AJ13" s="2"/>
      <c r="AK13" s="37">
        <f>SUM(AG13:AI13)</f>
        <v>218872394</v>
      </c>
    </row>
    <row r="14" spans="1:37">
      <c r="A14" s="54" t="s">
        <v>204</v>
      </c>
      <c r="B14" s="42">
        <v>3</v>
      </c>
      <c r="C14" s="32">
        <v>0</v>
      </c>
      <c r="D14" s="19"/>
      <c r="E14" s="32">
        <v>0</v>
      </c>
      <c r="F14" s="19"/>
      <c r="G14" s="32">
        <v>0</v>
      </c>
      <c r="H14" s="30"/>
      <c r="I14" s="32">
        <v>0</v>
      </c>
      <c r="J14" s="31"/>
      <c r="K14" s="32">
        <v>0</v>
      </c>
      <c r="L14" s="31"/>
      <c r="M14" s="32">
        <v>0</v>
      </c>
      <c r="N14" s="19"/>
      <c r="O14" s="19">
        <v>-2175091</v>
      </c>
      <c r="P14" s="19"/>
      <c r="Q14" s="32">
        <v>0</v>
      </c>
      <c r="R14" s="19"/>
      <c r="S14" s="32">
        <v>0</v>
      </c>
      <c r="T14" s="30"/>
      <c r="U14" s="32">
        <v>-611448</v>
      </c>
      <c r="V14" s="30"/>
      <c r="W14" s="32">
        <v>7075936</v>
      </c>
      <c r="X14" s="26"/>
      <c r="Y14" s="32">
        <v>0</v>
      </c>
      <c r="Z14" s="30"/>
      <c r="AA14" s="32">
        <f>SUM(S14:Z14)</f>
        <v>6464488</v>
      </c>
      <c r="AB14" s="19"/>
      <c r="AC14" s="32">
        <f>AA14+SUM(C14:Q14)</f>
        <v>4289397</v>
      </c>
      <c r="AD14" s="19"/>
      <c r="AE14" s="32">
        <v>0</v>
      </c>
      <c r="AF14" s="19"/>
      <c r="AG14" s="32">
        <v>4289397</v>
      </c>
      <c r="AH14" s="19"/>
      <c r="AI14" s="19">
        <v>-484972</v>
      </c>
      <c r="AK14" s="32">
        <f>SUM(AG14:AI14)</f>
        <v>3804425</v>
      </c>
    </row>
    <row r="15" spans="1:37" ht="22">
      <c r="A15" s="63" t="s">
        <v>205</v>
      </c>
      <c r="B15" s="63"/>
      <c r="C15" s="53">
        <f>SUM(C13:C14)</f>
        <v>8611242</v>
      </c>
      <c r="D15" s="33"/>
      <c r="E15" s="53">
        <f>SUM(E13:E14)</f>
        <v>57298909</v>
      </c>
      <c r="F15" s="37"/>
      <c r="G15" s="53">
        <f>SUM(G13:G14)</f>
        <v>3470021</v>
      </c>
      <c r="H15" s="33"/>
      <c r="I15" s="53">
        <f>SUM(I13:I14)</f>
        <v>4072786</v>
      </c>
      <c r="J15" s="34"/>
      <c r="K15" s="53">
        <f>SUM(K13:K14)</f>
        <v>-5159</v>
      </c>
      <c r="L15" s="34"/>
      <c r="M15" s="53">
        <f>SUM(M13:M14)</f>
        <v>929166</v>
      </c>
      <c r="N15" s="34"/>
      <c r="O15" s="53">
        <f>SUM(O13:O14)</f>
        <v>101404195</v>
      </c>
      <c r="P15" s="37"/>
      <c r="Q15" s="53">
        <f>SUM(Q13:Q14)</f>
        <v>-2909249</v>
      </c>
      <c r="R15" s="33"/>
      <c r="S15" s="53">
        <f>SUM(S13:S14)</f>
        <v>13977518</v>
      </c>
      <c r="T15" s="33"/>
      <c r="U15" s="53">
        <f>SUM(U13:U14)</f>
        <v>-611448</v>
      </c>
      <c r="V15" s="33"/>
      <c r="W15" s="53">
        <f>SUM(W13:W14)</f>
        <v>3124579</v>
      </c>
      <c r="X15" s="28"/>
      <c r="Y15" s="53">
        <f>SUM(Y13:Y14)</f>
        <v>-31797899</v>
      </c>
      <c r="Z15" s="33"/>
      <c r="AA15" s="53">
        <f>SUM(AA13:AA14)</f>
        <v>-15307250</v>
      </c>
      <c r="AB15" s="34"/>
      <c r="AC15" s="53">
        <f>SUM(AC13:AC14)</f>
        <v>157564661</v>
      </c>
      <c r="AD15" s="34"/>
      <c r="AE15" s="53">
        <f>SUM(AE13:AE14)</f>
        <v>15000000</v>
      </c>
      <c r="AF15" s="64"/>
      <c r="AG15" s="53">
        <f>SUM(AG13:AG14)</f>
        <v>172564661</v>
      </c>
      <c r="AH15" s="64"/>
      <c r="AI15" s="53">
        <f>SUM(AI13:AI14)</f>
        <v>50112158</v>
      </c>
      <c r="AJ15" s="2"/>
      <c r="AK15" s="53">
        <f>SUM(AK13:AK14)</f>
        <v>222676819</v>
      </c>
    </row>
    <row r="16" spans="1:37" ht="22">
      <c r="A16" s="2" t="s">
        <v>206</v>
      </c>
      <c r="B16" s="2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65"/>
      <c r="AD16" s="9"/>
      <c r="AE16" s="65"/>
      <c r="AF16" s="9"/>
      <c r="AG16" s="65"/>
      <c r="AH16" s="9"/>
      <c r="AI16" s="9"/>
      <c r="AJ16" s="9"/>
      <c r="AK16" s="9"/>
    </row>
    <row r="17" spans="1:37" ht="22">
      <c r="A17" s="16" t="s">
        <v>207</v>
      </c>
      <c r="B17" s="16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37"/>
      <c r="T17" s="9"/>
      <c r="U17" s="9"/>
      <c r="V17" s="9"/>
      <c r="W17" s="9"/>
      <c r="X17" s="9"/>
      <c r="Y17" s="9"/>
      <c r="Z17" s="9"/>
      <c r="AA17" s="9"/>
      <c r="AB17" s="9"/>
      <c r="AC17" s="65"/>
      <c r="AD17" s="9"/>
      <c r="AE17" s="65"/>
      <c r="AF17" s="9"/>
      <c r="AG17" s="65"/>
      <c r="AH17" s="9"/>
      <c r="AI17" s="9"/>
      <c r="AJ17" s="9"/>
      <c r="AK17" s="9"/>
    </row>
    <row r="18" spans="1:37">
      <c r="A18" s="17" t="s">
        <v>208</v>
      </c>
      <c r="B18" s="17"/>
      <c r="C18" s="27">
        <v>0</v>
      </c>
      <c r="D18" s="31"/>
      <c r="E18" s="27">
        <v>0</v>
      </c>
      <c r="F18" s="27"/>
      <c r="G18" s="27">
        <v>0</v>
      </c>
      <c r="H18" s="31"/>
      <c r="I18" s="27">
        <v>0</v>
      </c>
      <c r="J18" s="31"/>
      <c r="K18" s="27">
        <v>0</v>
      </c>
      <c r="L18" s="31"/>
      <c r="M18" s="27">
        <v>0</v>
      </c>
      <c r="N18" s="31"/>
      <c r="O18" s="43">
        <v>-6502850</v>
      </c>
      <c r="P18" s="43"/>
      <c r="Q18" s="27">
        <v>0</v>
      </c>
      <c r="R18" s="31"/>
      <c r="S18" s="27">
        <v>0</v>
      </c>
      <c r="T18" s="31"/>
      <c r="U18" s="27">
        <v>0</v>
      </c>
      <c r="V18" s="31"/>
      <c r="W18" s="27">
        <v>0</v>
      </c>
      <c r="X18" s="26"/>
      <c r="Y18" s="27">
        <v>0</v>
      </c>
      <c r="Z18" s="31"/>
      <c r="AA18" s="27">
        <f>SUM(S18:Z18)</f>
        <v>0</v>
      </c>
      <c r="AB18" s="31"/>
      <c r="AC18" s="27">
        <f>AA18+SUM(C18:Q18)</f>
        <v>-6502850</v>
      </c>
      <c r="AD18" s="31"/>
      <c r="AE18" s="27">
        <v>0</v>
      </c>
      <c r="AF18" s="31"/>
      <c r="AG18" s="27">
        <f>SUM(C18:AA18)</f>
        <v>-6502850</v>
      </c>
      <c r="AH18" s="66"/>
      <c r="AI18" s="27">
        <v>-4971936</v>
      </c>
      <c r="AJ18" s="66"/>
      <c r="AK18" s="27">
        <f>SUM(AG18:AI18)</f>
        <v>-11474786</v>
      </c>
    </row>
    <row r="19" spans="1:37">
      <c r="A19" s="54" t="s">
        <v>209</v>
      </c>
      <c r="B19" s="42">
        <v>21</v>
      </c>
      <c r="C19" s="32">
        <v>0</v>
      </c>
      <c r="D19" s="19"/>
      <c r="E19" s="32">
        <v>0</v>
      </c>
      <c r="F19" s="19"/>
      <c r="G19" s="32">
        <v>0</v>
      </c>
      <c r="H19" s="31"/>
      <c r="I19" s="32">
        <v>0</v>
      </c>
      <c r="J19" s="31"/>
      <c r="K19" s="32">
        <v>0</v>
      </c>
      <c r="L19" s="31"/>
      <c r="M19" s="32">
        <v>0</v>
      </c>
      <c r="N19" s="19"/>
      <c r="O19" s="38">
        <v>0</v>
      </c>
      <c r="P19" s="19"/>
      <c r="Q19" s="32">
        <v>-6088210</v>
      </c>
      <c r="R19" s="19"/>
      <c r="S19" s="32">
        <v>0</v>
      </c>
      <c r="T19" s="31"/>
      <c r="U19" s="32">
        <v>0</v>
      </c>
      <c r="V19" s="31"/>
      <c r="W19" s="32">
        <v>0</v>
      </c>
      <c r="X19" s="26"/>
      <c r="Y19" s="32">
        <v>0</v>
      </c>
      <c r="Z19" s="31"/>
      <c r="AA19" s="32">
        <v>0</v>
      </c>
      <c r="AB19" s="19"/>
      <c r="AC19" s="32">
        <f>AA19+SUM(C19:Q19)</f>
        <v>-6088210</v>
      </c>
      <c r="AD19" s="19"/>
      <c r="AE19" s="32">
        <v>0</v>
      </c>
      <c r="AF19" s="19"/>
      <c r="AG19" s="32">
        <v>-6088210</v>
      </c>
      <c r="AH19" s="19"/>
      <c r="AI19" s="32">
        <v>0</v>
      </c>
      <c r="AK19" s="32">
        <v>-6088210</v>
      </c>
    </row>
    <row r="20" spans="1:37" ht="22">
      <c r="A20" s="16" t="s">
        <v>210</v>
      </c>
      <c r="B20" s="16"/>
      <c r="C20" s="35">
        <f>SUM(C18:C18)</f>
        <v>0</v>
      </c>
      <c r="D20" s="33"/>
      <c r="E20" s="35">
        <f>SUM(E18:E18)</f>
        <v>0</v>
      </c>
      <c r="F20" s="37"/>
      <c r="G20" s="35">
        <f>SUM(G18:G18)</f>
        <v>0</v>
      </c>
      <c r="H20" s="33"/>
      <c r="I20" s="35">
        <f>SUM(I18:I18)</f>
        <v>0</v>
      </c>
      <c r="J20" s="34"/>
      <c r="K20" s="35">
        <f>SUM(K18:K18)</f>
        <v>0</v>
      </c>
      <c r="L20" s="34"/>
      <c r="M20" s="35">
        <f>SUM(M18:M18)</f>
        <v>0</v>
      </c>
      <c r="N20" s="34"/>
      <c r="O20" s="35">
        <f>SUM(O18:O19)</f>
        <v>-6502850</v>
      </c>
      <c r="P20" s="37"/>
      <c r="Q20" s="35">
        <f>SUM(Q18:Q19)</f>
        <v>-6088210</v>
      </c>
      <c r="R20" s="33"/>
      <c r="S20" s="35">
        <f>SUM(S18:S19)</f>
        <v>0</v>
      </c>
      <c r="T20" s="33"/>
      <c r="U20" s="35">
        <f>SUM(U18:U19)</f>
        <v>0</v>
      </c>
      <c r="V20" s="33"/>
      <c r="W20" s="35">
        <f>SUM(W18:W19)</f>
        <v>0</v>
      </c>
      <c r="X20" s="28"/>
      <c r="Y20" s="35">
        <f>SUM(Y18:Y19)</f>
        <v>0</v>
      </c>
      <c r="Z20" s="33"/>
      <c r="AA20" s="35">
        <f>SUM(AA18:AA19)</f>
        <v>0</v>
      </c>
      <c r="AB20" s="34"/>
      <c r="AC20" s="35">
        <f>SUM(AC18:AC19)</f>
        <v>-12591060</v>
      </c>
      <c r="AD20" s="34"/>
      <c r="AE20" s="35">
        <f>SUM(AE18:AE18)</f>
        <v>0</v>
      </c>
      <c r="AF20" s="34"/>
      <c r="AG20" s="35">
        <f>SUM(AG18:AG19)</f>
        <v>-12591060</v>
      </c>
      <c r="AH20" s="64"/>
      <c r="AI20" s="35">
        <f>SUM(AI18:AI19)</f>
        <v>-4971936</v>
      </c>
      <c r="AJ20" s="64"/>
      <c r="AK20" s="35">
        <f>SUM(AK18:AK19)</f>
        <v>-17562996</v>
      </c>
    </row>
    <row r="21" spans="1:37" ht="22">
      <c r="A21" s="57" t="s">
        <v>211</v>
      </c>
      <c r="B21" s="57"/>
      <c r="C21" s="34"/>
      <c r="D21" s="33"/>
      <c r="E21" s="34"/>
      <c r="F21" s="34"/>
      <c r="G21" s="34"/>
      <c r="H21" s="33"/>
      <c r="I21" s="34"/>
      <c r="J21" s="34"/>
      <c r="K21" s="34"/>
      <c r="L21" s="34"/>
      <c r="M21" s="34"/>
      <c r="N21" s="34"/>
      <c r="O21" s="34"/>
      <c r="P21" s="34"/>
      <c r="Q21" s="34"/>
      <c r="R21" s="33"/>
      <c r="S21" s="34"/>
      <c r="T21" s="33"/>
      <c r="U21" s="34"/>
      <c r="V21" s="33"/>
      <c r="W21" s="34"/>
      <c r="X21" s="28"/>
      <c r="Y21" s="34"/>
      <c r="Z21" s="33"/>
      <c r="AA21" s="34"/>
      <c r="AB21" s="34"/>
      <c r="AC21" s="34"/>
      <c r="AD21" s="34"/>
      <c r="AE21" s="34"/>
      <c r="AF21" s="34"/>
      <c r="AG21" s="34"/>
      <c r="AH21" s="64"/>
      <c r="AI21" s="36"/>
      <c r="AJ21" s="64"/>
      <c r="AK21" s="67"/>
    </row>
    <row r="22" spans="1:37" ht="22">
      <c r="A22" s="17" t="s">
        <v>212</v>
      </c>
      <c r="B22" s="42"/>
      <c r="C22" s="27"/>
      <c r="D22" s="31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33"/>
      <c r="S22" s="27"/>
      <c r="T22" s="27"/>
      <c r="U22" s="27"/>
      <c r="V22" s="27"/>
      <c r="W22" s="27"/>
      <c r="X22" s="27"/>
      <c r="Y22" s="27"/>
      <c r="Z22" s="27"/>
      <c r="AA22" s="27"/>
      <c r="AB22" s="34"/>
      <c r="AC22" s="27"/>
      <c r="AD22" s="34"/>
      <c r="AE22" s="27"/>
      <c r="AF22" s="34"/>
      <c r="AG22" s="27"/>
      <c r="AH22" s="64"/>
      <c r="AI22" s="27"/>
      <c r="AJ22" s="64"/>
      <c r="AK22" s="27"/>
    </row>
    <row r="23" spans="1:37" ht="22">
      <c r="A23" s="17" t="s">
        <v>213</v>
      </c>
      <c r="B23" s="42"/>
      <c r="C23" s="27">
        <v>0</v>
      </c>
      <c r="D23" s="31"/>
      <c r="E23" s="27">
        <v>0</v>
      </c>
      <c r="F23" s="27"/>
      <c r="G23" s="27">
        <v>0</v>
      </c>
      <c r="H23" s="27"/>
      <c r="I23" s="43">
        <v>-269058</v>
      </c>
      <c r="J23" s="27"/>
      <c r="K23" s="27">
        <v>0</v>
      </c>
      <c r="L23" s="27"/>
      <c r="M23" s="27">
        <v>0</v>
      </c>
      <c r="N23" s="27"/>
      <c r="O23" s="27">
        <v>0</v>
      </c>
      <c r="P23" s="27"/>
      <c r="Q23" s="27">
        <v>0</v>
      </c>
      <c r="R23" s="33"/>
      <c r="S23" s="27">
        <v>0</v>
      </c>
      <c r="T23" s="27"/>
      <c r="U23" s="27">
        <v>0</v>
      </c>
      <c r="V23" s="27"/>
      <c r="W23" s="27">
        <v>0</v>
      </c>
      <c r="X23" s="27"/>
      <c r="Y23" s="27">
        <v>3587</v>
      </c>
      <c r="Z23" s="27"/>
      <c r="AA23" s="27">
        <f>SUM(S23:Y23)</f>
        <v>3587</v>
      </c>
      <c r="AB23" s="34"/>
      <c r="AC23" s="27">
        <f>AA23+SUM(C23:O23)</f>
        <v>-265471</v>
      </c>
      <c r="AD23" s="34"/>
      <c r="AE23" s="27">
        <v>0</v>
      </c>
      <c r="AF23" s="34"/>
      <c r="AG23" s="27">
        <f>SUM(C23:Y23)</f>
        <v>-265471</v>
      </c>
      <c r="AH23" s="64"/>
      <c r="AI23" s="27">
        <v>310358</v>
      </c>
      <c r="AJ23" s="64"/>
      <c r="AK23" s="27">
        <f>SUM(AG23:AI23)</f>
        <v>44887</v>
      </c>
    </row>
    <row r="24" spans="1:37" ht="22">
      <c r="A24" s="17" t="s">
        <v>214</v>
      </c>
      <c r="B24" s="42"/>
      <c r="C24" s="27">
        <v>0</v>
      </c>
      <c r="D24" s="31"/>
      <c r="E24" s="27">
        <v>0</v>
      </c>
      <c r="F24" s="27"/>
      <c r="G24" s="27">
        <v>0</v>
      </c>
      <c r="H24" s="27"/>
      <c r="I24" s="27">
        <v>-3680</v>
      </c>
      <c r="J24" s="27"/>
      <c r="K24" s="27">
        <v>0</v>
      </c>
      <c r="L24" s="27"/>
      <c r="M24" s="27">
        <v>0</v>
      </c>
      <c r="N24" s="27"/>
      <c r="O24" s="27">
        <v>0</v>
      </c>
      <c r="P24" s="27"/>
      <c r="Q24" s="27">
        <v>0</v>
      </c>
      <c r="R24" s="33"/>
      <c r="S24" s="27">
        <v>0</v>
      </c>
      <c r="T24" s="27"/>
      <c r="U24" s="27">
        <v>0</v>
      </c>
      <c r="V24" s="27"/>
      <c r="W24" s="27">
        <v>0</v>
      </c>
      <c r="X24" s="27"/>
      <c r="Y24" s="27">
        <v>0</v>
      </c>
      <c r="Z24" s="27"/>
      <c r="AA24" s="27">
        <f>SUM(S24:Y24)</f>
        <v>0</v>
      </c>
      <c r="AB24" s="34"/>
      <c r="AC24" s="27">
        <f>AA24+SUM(C24:O24)</f>
        <v>-3680</v>
      </c>
      <c r="AD24" s="34"/>
      <c r="AE24" s="27">
        <v>0</v>
      </c>
      <c r="AF24" s="34"/>
      <c r="AG24" s="27">
        <f>SUM(C24:Y24)</f>
        <v>-3680</v>
      </c>
      <c r="AH24" s="64"/>
      <c r="AI24" s="27">
        <v>0</v>
      </c>
      <c r="AJ24" s="64"/>
      <c r="AK24" s="27">
        <f>SUM(AG24:AI24)</f>
        <v>-3680</v>
      </c>
    </row>
    <row r="25" spans="1:37" ht="22">
      <c r="A25" s="17" t="s">
        <v>215</v>
      </c>
      <c r="B25" s="42"/>
      <c r="C25" s="27">
        <v>0</v>
      </c>
      <c r="D25" s="31"/>
      <c r="E25" s="27">
        <v>0</v>
      </c>
      <c r="F25" s="27"/>
      <c r="G25" s="27">
        <v>0</v>
      </c>
      <c r="H25" s="27"/>
      <c r="I25" s="27">
        <v>0</v>
      </c>
      <c r="J25" s="27"/>
      <c r="K25" s="27">
        <v>0</v>
      </c>
      <c r="L25" s="27"/>
      <c r="M25" s="27">
        <v>0</v>
      </c>
      <c r="N25" s="27"/>
      <c r="O25" s="27">
        <v>0</v>
      </c>
      <c r="P25" s="27"/>
      <c r="Q25" s="27">
        <v>0</v>
      </c>
      <c r="R25" s="34"/>
      <c r="S25" s="27">
        <v>0</v>
      </c>
      <c r="T25" s="27"/>
      <c r="U25" s="27">
        <v>0</v>
      </c>
      <c r="V25" s="27"/>
      <c r="W25" s="27">
        <v>0</v>
      </c>
      <c r="X25" s="27"/>
      <c r="Y25" s="27">
        <v>0</v>
      </c>
      <c r="Z25" s="27"/>
      <c r="AA25" s="27">
        <f>SUM(S25:Y25)</f>
        <v>0</v>
      </c>
      <c r="AB25" s="34"/>
      <c r="AC25" s="27">
        <f>AA25+SUM(C25:O25)</f>
        <v>0</v>
      </c>
      <c r="AD25" s="34"/>
      <c r="AE25" s="27">
        <v>0</v>
      </c>
      <c r="AF25" s="34"/>
      <c r="AG25" s="27">
        <f>SUM(C25:AA25)</f>
        <v>0</v>
      </c>
      <c r="AH25" s="64"/>
      <c r="AI25" s="43">
        <v>251590</v>
      </c>
      <c r="AJ25" s="64"/>
      <c r="AK25" s="27">
        <f>SUM(AG25:AI25)</f>
        <v>251590</v>
      </c>
    </row>
    <row r="26" spans="1:37" ht="22">
      <c r="A26" s="54" t="s">
        <v>216</v>
      </c>
      <c r="B26" s="42"/>
      <c r="C26" s="27">
        <v>0</v>
      </c>
      <c r="D26" s="31"/>
      <c r="E26" s="27">
        <v>0</v>
      </c>
      <c r="F26" s="27"/>
      <c r="G26" s="27">
        <v>0</v>
      </c>
      <c r="H26" s="27"/>
      <c r="I26" s="27">
        <v>0</v>
      </c>
      <c r="J26" s="27"/>
      <c r="K26" s="27">
        <v>0</v>
      </c>
      <c r="L26" s="27"/>
      <c r="M26" s="27">
        <v>0</v>
      </c>
      <c r="N26" s="27"/>
      <c r="O26" s="27">
        <v>0</v>
      </c>
      <c r="P26" s="27"/>
      <c r="Q26" s="27">
        <v>0</v>
      </c>
      <c r="R26" s="34"/>
      <c r="S26" s="27">
        <v>0</v>
      </c>
      <c r="T26" s="27"/>
      <c r="U26" s="27">
        <v>0</v>
      </c>
      <c r="V26" s="27"/>
      <c r="W26" s="27">
        <v>0</v>
      </c>
      <c r="X26" s="27"/>
      <c r="Y26" s="27">
        <v>0</v>
      </c>
      <c r="Z26" s="27"/>
      <c r="AA26" s="27">
        <f>SUM(S26:Y26)</f>
        <v>0</v>
      </c>
      <c r="AB26" s="34"/>
      <c r="AC26" s="27">
        <f>AA26+SUM(C26:O26)</f>
        <v>0</v>
      </c>
      <c r="AD26" s="34"/>
      <c r="AE26" s="27">
        <v>0</v>
      </c>
      <c r="AF26" s="34"/>
      <c r="AG26" s="27">
        <f>SUM(C26:AA26)</f>
        <v>0</v>
      </c>
      <c r="AH26" s="64"/>
      <c r="AI26" s="43">
        <v>-6051</v>
      </c>
      <c r="AJ26" s="64"/>
      <c r="AK26" s="27">
        <f>SUM(AG26:AI26)</f>
        <v>-6051</v>
      </c>
    </row>
    <row r="27" spans="1:37" ht="22">
      <c r="A27" s="17" t="s">
        <v>217</v>
      </c>
      <c r="B27" s="42">
        <v>6</v>
      </c>
      <c r="C27" s="32">
        <v>0</v>
      </c>
      <c r="D27" s="31"/>
      <c r="E27" s="32">
        <v>0</v>
      </c>
      <c r="F27" s="27"/>
      <c r="G27" s="32">
        <v>0</v>
      </c>
      <c r="H27" s="27"/>
      <c r="I27" s="32">
        <v>1009893</v>
      </c>
      <c r="J27" s="27"/>
      <c r="K27" s="32">
        <v>0</v>
      </c>
      <c r="L27" s="27"/>
      <c r="M27" s="32">
        <v>0</v>
      </c>
      <c r="N27" s="27"/>
      <c r="O27" s="32">
        <v>291802</v>
      </c>
      <c r="P27" s="27"/>
      <c r="Q27" s="32">
        <v>0</v>
      </c>
      <c r="R27" s="34"/>
      <c r="S27" s="32">
        <v>0</v>
      </c>
      <c r="T27" s="27"/>
      <c r="U27" s="32">
        <v>0</v>
      </c>
      <c r="V27" s="27"/>
      <c r="W27" s="32">
        <v>-291802</v>
      </c>
      <c r="X27" s="27"/>
      <c r="Y27" s="38">
        <v>216698</v>
      </c>
      <c r="Z27" s="27"/>
      <c r="AA27" s="32">
        <f>SUM(S27:Y27)</f>
        <v>-75104</v>
      </c>
      <c r="AB27" s="34"/>
      <c r="AC27" s="32">
        <f>AA27+SUM(C27:Q27)</f>
        <v>1226591</v>
      </c>
      <c r="AD27" s="34"/>
      <c r="AE27" s="32">
        <v>0</v>
      </c>
      <c r="AF27" s="34"/>
      <c r="AG27" s="32">
        <f>SUM(C27:Y27)</f>
        <v>1226591</v>
      </c>
      <c r="AH27" s="64"/>
      <c r="AI27" s="38">
        <v>0</v>
      </c>
      <c r="AJ27" s="64"/>
      <c r="AK27" s="32">
        <f>SUM(AG27:AI27)</f>
        <v>1226591</v>
      </c>
    </row>
    <row r="28" spans="1:37" ht="22">
      <c r="A28" s="68" t="s">
        <v>218</v>
      </c>
      <c r="B28" s="42"/>
      <c r="C28" s="35">
        <f>SUM(C23:C27)</f>
        <v>0</v>
      </c>
      <c r="D28" s="33"/>
      <c r="E28" s="35">
        <f>SUM(E23:E27)</f>
        <v>0</v>
      </c>
      <c r="F28" s="37"/>
      <c r="G28" s="35">
        <f>SUM(G23:G27)</f>
        <v>0</v>
      </c>
      <c r="H28" s="33"/>
      <c r="I28" s="35">
        <f>SUM(I23:I27)</f>
        <v>737155</v>
      </c>
      <c r="J28" s="34"/>
      <c r="K28" s="35">
        <f>SUM(K23:K27)</f>
        <v>0</v>
      </c>
      <c r="L28" s="34"/>
      <c r="M28" s="35">
        <f>SUM(M23:M27)</f>
        <v>0</v>
      </c>
      <c r="N28" s="34"/>
      <c r="O28" s="35">
        <f>SUM(O23:O27)</f>
        <v>291802</v>
      </c>
      <c r="P28" s="37"/>
      <c r="Q28" s="35">
        <f>SUM(Q23:Q27)</f>
        <v>0</v>
      </c>
      <c r="R28" s="33"/>
      <c r="S28" s="35">
        <f>SUM(S23:S27)</f>
        <v>0</v>
      </c>
      <c r="T28" s="33"/>
      <c r="U28" s="35">
        <f>SUM(U23:U27)</f>
        <v>0</v>
      </c>
      <c r="V28" s="33"/>
      <c r="W28" s="35">
        <f>SUM(W23:W27)</f>
        <v>-291802</v>
      </c>
      <c r="X28" s="28"/>
      <c r="Y28" s="35">
        <f>SUM(Y23:Y27)</f>
        <v>220285</v>
      </c>
      <c r="Z28" s="33"/>
      <c r="AA28" s="35">
        <f>SUM(AA23:AA27)</f>
        <v>-71517</v>
      </c>
      <c r="AB28" s="34"/>
      <c r="AC28" s="35">
        <f>SUM(AC23:AC27)</f>
        <v>957440</v>
      </c>
      <c r="AD28" s="34"/>
      <c r="AE28" s="35">
        <f>SUM(AE23:AE27)</f>
        <v>0</v>
      </c>
      <c r="AF28" s="34"/>
      <c r="AG28" s="35">
        <f>SUM(AG23:AG27)</f>
        <v>957440</v>
      </c>
      <c r="AH28" s="64"/>
      <c r="AI28" s="35">
        <f>SUM(AI22:AI27)</f>
        <v>555897</v>
      </c>
      <c r="AJ28" s="64"/>
      <c r="AK28" s="35">
        <f>SUM(AK22:AK27)</f>
        <v>1513337</v>
      </c>
    </row>
    <row r="29" spans="1:37" ht="22">
      <c r="A29" s="69" t="s">
        <v>219</v>
      </c>
      <c r="B29" s="42"/>
      <c r="C29" s="35">
        <f>SUM(C20,C28)</f>
        <v>0</v>
      </c>
      <c r="D29" s="64"/>
      <c r="E29" s="35">
        <f>SUM(E20,E28)</f>
        <v>0</v>
      </c>
      <c r="F29" s="37"/>
      <c r="G29" s="35">
        <f>SUM(G20,G28)</f>
        <v>0</v>
      </c>
      <c r="H29" s="64"/>
      <c r="I29" s="35">
        <f>SUM(I20,I28)</f>
        <v>737155</v>
      </c>
      <c r="J29" s="34"/>
      <c r="K29" s="35">
        <f>SUM(K20,K28)</f>
        <v>0</v>
      </c>
      <c r="L29" s="34"/>
      <c r="M29" s="35">
        <f>SUM(M20,M28)</f>
        <v>0</v>
      </c>
      <c r="N29" s="34"/>
      <c r="O29" s="35">
        <f>SUM(O20,O28)</f>
        <v>-6211048</v>
      </c>
      <c r="P29" s="37"/>
      <c r="Q29" s="35">
        <f>SUM(Q20,Q28)</f>
        <v>-6088210</v>
      </c>
      <c r="R29" s="64"/>
      <c r="S29" s="35">
        <f>SUM(S20,S28)</f>
        <v>0</v>
      </c>
      <c r="T29" s="64"/>
      <c r="U29" s="35">
        <f>SUM(U20,U28)</f>
        <v>0</v>
      </c>
      <c r="V29" s="64"/>
      <c r="W29" s="35">
        <f>SUM(W20,W28)</f>
        <v>-291802</v>
      </c>
      <c r="X29" s="5"/>
      <c r="Y29" s="35">
        <f>SUM(Y20,Y28)</f>
        <v>220285</v>
      </c>
      <c r="Z29" s="64"/>
      <c r="AA29" s="35">
        <f>SUM(AA20,AA28)</f>
        <v>-71517</v>
      </c>
      <c r="AB29" s="64"/>
      <c r="AC29" s="35">
        <f>SUM(AC20,AC28)</f>
        <v>-11633620</v>
      </c>
      <c r="AD29" s="64"/>
      <c r="AE29" s="35">
        <f>SUM(AE20,AE28)</f>
        <v>0</v>
      </c>
      <c r="AF29" s="64"/>
      <c r="AG29" s="35">
        <f>SUM(AG20,AG28)</f>
        <v>-11633620</v>
      </c>
      <c r="AH29" s="64"/>
      <c r="AI29" s="35">
        <f>SUM(AI20,AI28)</f>
        <v>-4416039</v>
      </c>
      <c r="AJ29" s="64"/>
      <c r="AK29" s="35">
        <f>SUM(AK20,AK28)</f>
        <v>-16049659</v>
      </c>
    </row>
    <row r="30" spans="1:37" ht="22">
      <c r="A30" s="69" t="s">
        <v>220</v>
      </c>
      <c r="B30" s="42"/>
      <c r="C30" s="34"/>
      <c r="D30" s="64"/>
      <c r="E30" s="34"/>
      <c r="F30" s="34"/>
      <c r="G30" s="34"/>
      <c r="H30" s="64"/>
      <c r="I30" s="34"/>
      <c r="J30" s="34"/>
      <c r="K30" s="34"/>
      <c r="L30" s="34"/>
      <c r="M30" s="34"/>
      <c r="N30" s="34"/>
      <c r="O30" s="34"/>
      <c r="P30" s="34"/>
      <c r="Q30" s="34"/>
      <c r="R30" s="64"/>
      <c r="S30" s="34"/>
      <c r="T30" s="64"/>
      <c r="U30" s="34"/>
      <c r="V30" s="64"/>
      <c r="W30" s="34"/>
      <c r="X30" s="5"/>
      <c r="Y30" s="34"/>
      <c r="Z30" s="64"/>
      <c r="AA30" s="34"/>
      <c r="AB30" s="64"/>
      <c r="AC30" s="34"/>
      <c r="AD30" s="64"/>
      <c r="AE30" s="34"/>
      <c r="AF30" s="64"/>
      <c r="AG30" s="34"/>
      <c r="AH30" s="64"/>
      <c r="AI30" s="67"/>
      <c r="AJ30" s="64"/>
      <c r="AK30" s="67"/>
    </row>
    <row r="31" spans="1:37">
      <c r="A31" s="17" t="s">
        <v>221</v>
      </c>
      <c r="B31" s="42"/>
      <c r="C31" s="27">
        <v>0</v>
      </c>
      <c r="D31" s="31"/>
      <c r="E31" s="27">
        <v>0</v>
      </c>
      <c r="F31" s="27"/>
      <c r="G31" s="27">
        <v>0</v>
      </c>
      <c r="H31" s="27"/>
      <c r="I31" s="27">
        <v>0</v>
      </c>
      <c r="J31" s="27"/>
      <c r="K31" s="27">
        <v>0</v>
      </c>
      <c r="L31" s="27"/>
      <c r="M31" s="27">
        <v>0</v>
      </c>
      <c r="N31" s="27"/>
      <c r="O31" s="43">
        <v>26022389</v>
      </c>
      <c r="P31" s="27"/>
      <c r="Q31" s="27">
        <v>0</v>
      </c>
      <c r="R31" s="27"/>
      <c r="S31" s="27">
        <v>0</v>
      </c>
      <c r="T31" s="27"/>
      <c r="U31" s="27">
        <v>0</v>
      </c>
      <c r="V31" s="27"/>
      <c r="W31" s="27">
        <v>0</v>
      </c>
      <c r="X31" s="27"/>
      <c r="Y31" s="27">
        <v>0</v>
      </c>
      <c r="Z31" s="27"/>
      <c r="AA31" s="27">
        <f>SUM(S31:Y31)</f>
        <v>0</v>
      </c>
      <c r="AB31" s="27"/>
      <c r="AC31" s="27">
        <f>AA31+SUM(C31:O31)</f>
        <v>26022389</v>
      </c>
      <c r="AD31" s="27"/>
      <c r="AE31" s="27">
        <v>0</v>
      </c>
      <c r="AF31" s="27"/>
      <c r="AG31" s="27">
        <f>SUM(C31:AA31)</f>
        <v>26022389</v>
      </c>
      <c r="AH31" s="27"/>
      <c r="AI31" s="43">
        <v>18069595</v>
      </c>
      <c r="AJ31" s="27"/>
      <c r="AK31" s="27">
        <f>SUM(AG31:AI31)</f>
        <v>44091984</v>
      </c>
    </row>
    <row r="32" spans="1:37">
      <c r="A32" s="17" t="s">
        <v>222</v>
      </c>
      <c r="B32" s="17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9"/>
      <c r="P32" s="29"/>
      <c r="Q32" s="31"/>
      <c r="R32" s="66"/>
      <c r="S32" s="31"/>
      <c r="T32" s="31"/>
      <c r="U32" s="31"/>
      <c r="V32" s="31"/>
      <c r="W32" s="31"/>
      <c r="X32" s="26"/>
      <c r="Y32" s="31"/>
      <c r="Z32" s="31"/>
      <c r="AA32" s="31"/>
      <c r="AB32" s="66"/>
      <c r="AC32" s="27"/>
      <c r="AD32" s="66"/>
      <c r="AE32" s="27"/>
      <c r="AF32" s="66"/>
      <c r="AG32" s="27"/>
      <c r="AH32" s="66"/>
      <c r="AJ32" s="66"/>
      <c r="AK32" s="27"/>
    </row>
    <row r="33" spans="1:37">
      <c r="A33" s="17" t="s">
        <v>223</v>
      </c>
      <c r="B33" s="42">
        <v>23</v>
      </c>
      <c r="C33" s="27">
        <v>0</v>
      </c>
      <c r="D33" s="31"/>
      <c r="E33" s="27">
        <v>0</v>
      </c>
      <c r="F33" s="27"/>
      <c r="G33" s="27">
        <v>0</v>
      </c>
      <c r="H33" s="31"/>
      <c r="I33" s="27">
        <v>0</v>
      </c>
      <c r="J33" s="31"/>
      <c r="K33" s="27">
        <v>0</v>
      </c>
      <c r="L33" s="31"/>
      <c r="M33" s="27">
        <v>0</v>
      </c>
      <c r="N33" s="31"/>
      <c r="O33" s="29">
        <v>-569516</v>
      </c>
      <c r="P33" s="29"/>
      <c r="Q33" s="27">
        <v>0</v>
      </c>
      <c r="R33" s="66"/>
      <c r="S33" s="27">
        <v>0</v>
      </c>
      <c r="T33" s="27"/>
      <c r="U33" s="27">
        <v>0</v>
      </c>
      <c r="V33" s="27"/>
      <c r="W33" s="27">
        <v>0</v>
      </c>
      <c r="X33" s="27"/>
      <c r="Y33" s="27">
        <v>0</v>
      </c>
      <c r="Z33" s="27"/>
      <c r="AA33" s="27">
        <f>SUM(S33:Y33)</f>
        <v>0</v>
      </c>
      <c r="AB33" s="66"/>
      <c r="AC33" s="27">
        <f>AA33+SUM(C33:O33)</f>
        <v>-569516</v>
      </c>
      <c r="AD33" s="66"/>
      <c r="AE33" s="27">
        <v>0</v>
      </c>
      <c r="AF33" s="66"/>
      <c r="AG33" s="27">
        <f>SUM(C33:AA33)</f>
        <v>-569516</v>
      </c>
      <c r="AH33" s="66"/>
      <c r="AI33" s="27">
        <v>-8630</v>
      </c>
      <c r="AJ33" s="66"/>
      <c r="AK33" s="27">
        <f>SUM(AG33:AI33)</f>
        <v>-578146</v>
      </c>
    </row>
    <row r="34" spans="1:37">
      <c r="A34" s="17" t="s">
        <v>224</v>
      </c>
      <c r="B34" s="17"/>
      <c r="C34" s="32">
        <v>0</v>
      </c>
      <c r="D34" s="31"/>
      <c r="E34" s="32">
        <v>0</v>
      </c>
      <c r="F34" s="27"/>
      <c r="G34" s="32">
        <v>0</v>
      </c>
      <c r="H34" s="31"/>
      <c r="I34" s="32">
        <v>0</v>
      </c>
      <c r="J34" s="31"/>
      <c r="K34" s="32">
        <v>0</v>
      </c>
      <c r="L34" s="31"/>
      <c r="M34" s="32">
        <v>0</v>
      </c>
      <c r="N34" s="31"/>
      <c r="O34" s="32">
        <v>0</v>
      </c>
      <c r="P34" s="27"/>
      <c r="Q34" s="32">
        <v>0</v>
      </c>
      <c r="R34" s="31"/>
      <c r="S34" s="38">
        <v>10855862</v>
      </c>
      <c r="T34" s="31"/>
      <c r="U34" s="32">
        <v>-824527</v>
      </c>
      <c r="V34" s="31"/>
      <c r="W34" s="32">
        <v>-383197</v>
      </c>
      <c r="X34" s="21"/>
      <c r="Y34" s="32">
        <v>-3342377</v>
      </c>
      <c r="Z34" s="66"/>
      <c r="AA34" s="32">
        <f>SUM(S34:Y34)</f>
        <v>6305761</v>
      </c>
      <c r="AB34" s="66"/>
      <c r="AC34" s="32">
        <f>AA34+SUM(C34:O34)</f>
        <v>6305761</v>
      </c>
      <c r="AD34" s="66"/>
      <c r="AE34" s="32">
        <v>0</v>
      </c>
      <c r="AF34" s="66"/>
      <c r="AG34" s="32">
        <f>SUM(C34:O34)+AA34</f>
        <v>6305761</v>
      </c>
      <c r="AH34" s="66"/>
      <c r="AI34" s="38">
        <v>6484697</v>
      </c>
      <c r="AJ34" s="66"/>
      <c r="AK34" s="40">
        <f>SUM(AG34:AI34)</f>
        <v>12790458</v>
      </c>
    </row>
    <row r="35" spans="1:37" ht="22">
      <c r="A35" s="69" t="s">
        <v>225</v>
      </c>
      <c r="B35" s="69"/>
      <c r="C35" s="35">
        <f>SUM(C30:C34)</f>
        <v>0</v>
      </c>
      <c r="D35" s="34"/>
      <c r="E35" s="35">
        <f>SUM(E30:E34)</f>
        <v>0</v>
      </c>
      <c r="F35" s="37"/>
      <c r="G35" s="35">
        <f>SUM(G30:G34)</f>
        <v>0</v>
      </c>
      <c r="H35" s="34"/>
      <c r="I35" s="35">
        <f>SUM(I30:I34)</f>
        <v>0</v>
      </c>
      <c r="J35" s="34"/>
      <c r="K35" s="35">
        <f>SUM(K30:K34)</f>
        <v>0</v>
      </c>
      <c r="L35" s="34"/>
      <c r="M35" s="35">
        <f>SUM(M30:M34)</f>
        <v>0</v>
      </c>
      <c r="N35" s="34"/>
      <c r="O35" s="35">
        <f>SUM(O30:O34)</f>
        <v>25452873</v>
      </c>
      <c r="P35" s="37"/>
      <c r="Q35" s="35">
        <f>SUM(Q30:Q34)</f>
        <v>0</v>
      </c>
      <c r="R35" s="70"/>
      <c r="S35" s="35">
        <f>SUM(S30:S34)</f>
        <v>10855862</v>
      </c>
      <c r="T35" s="34"/>
      <c r="U35" s="35">
        <f>SUM(U30:U34)</f>
        <v>-824527</v>
      </c>
      <c r="V35" s="34"/>
      <c r="W35" s="35">
        <f>SUM(W30:W34)</f>
        <v>-383197</v>
      </c>
      <c r="X35" s="71"/>
      <c r="Y35" s="35">
        <f>SUM(Y30:Y34)</f>
        <v>-3342377</v>
      </c>
      <c r="Z35" s="70"/>
      <c r="AA35" s="35">
        <f>SUM(AA30:AA34)</f>
        <v>6305761</v>
      </c>
      <c r="AB35" s="70"/>
      <c r="AC35" s="35">
        <f>SUM(AC30:AC34)</f>
        <v>31758634</v>
      </c>
      <c r="AD35" s="70"/>
      <c r="AE35" s="35">
        <f>SUM(AE30:AE34)</f>
        <v>0</v>
      </c>
      <c r="AF35" s="70"/>
      <c r="AG35" s="35">
        <f>SUM(C35:O35)+AA35</f>
        <v>31758634</v>
      </c>
      <c r="AH35" s="70"/>
      <c r="AI35" s="35">
        <f>SUM(AI31:AI34)</f>
        <v>24545662</v>
      </c>
      <c r="AJ35" s="70"/>
      <c r="AK35" s="35">
        <f>SUM(AK30:AK34)</f>
        <v>56304296</v>
      </c>
    </row>
    <row r="36" spans="1:37">
      <c r="A36" s="17" t="s">
        <v>226</v>
      </c>
      <c r="B36" s="42">
        <v>25</v>
      </c>
      <c r="C36" s="27">
        <v>0</v>
      </c>
      <c r="D36" s="31"/>
      <c r="E36" s="27">
        <v>0</v>
      </c>
      <c r="F36" s="27"/>
      <c r="G36" s="27">
        <v>0</v>
      </c>
      <c r="H36" s="31"/>
      <c r="I36" s="27">
        <v>0</v>
      </c>
      <c r="J36" s="31"/>
      <c r="K36" s="27">
        <v>0</v>
      </c>
      <c r="L36" s="31"/>
      <c r="M36" s="27">
        <v>0</v>
      </c>
      <c r="N36" s="31"/>
      <c r="O36" s="27">
        <v>-752889</v>
      </c>
      <c r="P36" s="27"/>
      <c r="Q36" s="27">
        <v>0</v>
      </c>
      <c r="R36" s="66"/>
      <c r="S36" s="27">
        <v>0</v>
      </c>
      <c r="T36" s="27"/>
      <c r="U36" s="27">
        <v>0</v>
      </c>
      <c r="V36" s="27"/>
      <c r="W36" s="27">
        <v>0</v>
      </c>
      <c r="X36" s="27"/>
      <c r="Y36" s="27">
        <v>0</v>
      </c>
      <c r="Z36" s="27"/>
      <c r="AA36" s="27">
        <f>SUM(S36:Y36)</f>
        <v>0</v>
      </c>
      <c r="AB36" s="66"/>
      <c r="AC36" s="27">
        <f>AA36+SUM(C36:O36)</f>
        <v>-752889</v>
      </c>
      <c r="AD36" s="66"/>
      <c r="AE36" s="27">
        <v>0</v>
      </c>
      <c r="AF36" s="66"/>
      <c r="AG36" s="27">
        <f>SUM(C36:AA36)</f>
        <v>-752889</v>
      </c>
      <c r="AH36" s="66"/>
      <c r="AI36" s="27">
        <v>0</v>
      </c>
      <c r="AJ36" s="66"/>
      <c r="AK36" s="27">
        <f>SUM(AG36:AI36)</f>
        <v>-752889</v>
      </c>
    </row>
    <row r="37" spans="1:37" ht="22.5" thickBot="1">
      <c r="A37" s="63" t="s">
        <v>227</v>
      </c>
      <c r="B37" s="63"/>
      <c r="C37" s="72">
        <f>C15+C35+C29+C36</f>
        <v>8611242</v>
      </c>
      <c r="D37" s="67"/>
      <c r="E37" s="72">
        <f>E15+E35+E29+E36</f>
        <v>57298909</v>
      </c>
      <c r="F37" s="67"/>
      <c r="G37" s="72">
        <f>G15+G35+G29+G36</f>
        <v>3470021</v>
      </c>
      <c r="H37" s="67"/>
      <c r="I37" s="72">
        <f>I15+I35+I29+I36</f>
        <v>4809941</v>
      </c>
      <c r="J37" s="67"/>
      <c r="K37" s="72">
        <f>K15+K35+K29+K36</f>
        <v>-5159</v>
      </c>
      <c r="L37" s="67"/>
      <c r="M37" s="72">
        <f>M15+M35+M29+M36</f>
        <v>929166</v>
      </c>
      <c r="N37" s="67"/>
      <c r="O37" s="72">
        <f>O15+O35+O29+O36</f>
        <v>119893131</v>
      </c>
      <c r="P37" s="73"/>
      <c r="Q37" s="72">
        <f>Q15+Q35+Q29+Q36</f>
        <v>-8997459</v>
      </c>
      <c r="R37" s="67"/>
      <c r="S37" s="72">
        <f>S15+S35+S29+S36</f>
        <v>24833380</v>
      </c>
      <c r="T37" s="67"/>
      <c r="U37" s="72">
        <f>U15+U35+U29+U36</f>
        <v>-1435975</v>
      </c>
      <c r="V37" s="67"/>
      <c r="W37" s="72">
        <f>W15+W35+W29+W36</f>
        <v>2449580</v>
      </c>
      <c r="X37" s="67"/>
      <c r="Y37" s="72">
        <f>Y15+Y35+Y29+Y36</f>
        <v>-34919991</v>
      </c>
      <c r="Z37" s="67"/>
      <c r="AA37" s="72">
        <f>AA15+AA35+AA29+AA36</f>
        <v>-9073006</v>
      </c>
      <c r="AB37" s="67"/>
      <c r="AC37" s="72">
        <f>AC15+AC35+AC29+AC36</f>
        <v>176936786</v>
      </c>
      <c r="AD37" s="67"/>
      <c r="AE37" s="72">
        <f>AE15+AE35+AE29+AE36</f>
        <v>15000000</v>
      </c>
      <c r="AF37" s="67"/>
      <c r="AG37" s="72">
        <f>AG15+AG35+AG29+AG36</f>
        <v>191936786</v>
      </c>
      <c r="AH37" s="67"/>
      <c r="AI37" s="72">
        <f>AI15+AI35+AI29+AI36</f>
        <v>70241781</v>
      </c>
      <c r="AJ37" s="67"/>
      <c r="AK37" s="72">
        <f>AK15+AK35+AK29+AK36</f>
        <v>262178567</v>
      </c>
    </row>
    <row r="38" spans="1:37" ht="22" thickTop="1"/>
    <row r="40" spans="1:37">
      <c r="C40" s="21">
        <f>C37-'[1]BS-7-10'!D102</f>
        <v>0</v>
      </c>
      <c r="E40" s="21">
        <f>E37-'[1]BS-7-10'!D104</f>
        <v>0</v>
      </c>
      <c r="G40" s="21">
        <f>G37-'[1]BS-7-10'!D105</f>
        <v>0</v>
      </c>
      <c r="I40" s="21">
        <f>I37-'[1]BS-7-10'!D107</f>
        <v>0</v>
      </c>
      <c r="K40" s="21">
        <f>K37-'[1]BS-7-10'!D109</f>
        <v>0</v>
      </c>
      <c r="M40" s="21">
        <f>M37-'[1]BS-7-10'!D112</f>
        <v>0</v>
      </c>
      <c r="O40" s="21">
        <f>O37-'[1]BS-7-10'!D113</f>
        <v>0</v>
      </c>
      <c r="P40" s="21"/>
      <c r="Q40" s="21">
        <f>Q37-'[1]BS-7-10'!D114</f>
        <v>0</v>
      </c>
      <c r="AA40" s="21">
        <f>AA37-'[1]BS-7-10'!D115</f>
        <v>0</v>
      </c>
      <c r="AC40" s="21">
        <f>AC37-'[1]BS-7-10'!D116</f>
        <v>0</v>
      </c>
      <c r="AE40" s="21">
        <f>AE37-'[1]BS-7-10'!D117</f>
        <v>0</v>
      </c>
      <c r="AG40" s="21">
        <f>AG37-'[1]BS-7-10'!D118</f>
        <v>0</v>
      </c>
      <c r="AI40" s="21">
        <f>AI37-'[1]BS-7-10'!D119</f>
        <v>0</v>
      </c>
      <c r="AK40" s="21">
        <f>AK37-'[1]BS-7-10'!D120</f>
        <v>0</v>
      </c>
    </row>
    <row r="41" spans="1:37">
      <c r="E41" s="21"/>
    </row>
  </sheetData>
  <mergeCells count="2">
    <mergeCell ref="C4:AK4"/>
    <mergeCell ref="S5:AA5"/>
  </mergeCells>
  <pageMargins left="0.25" right="0.25" top="0.75" bottom="0.75" header="0.3" footer="0.3"/>
  <pageSetup paperSize="9" scale="46" firstPageNumber="16" orientation="landscape" useFirstPageNumber="1" r:id="rId1"/>
  <headerFooter alignWithMargins="0">
    <oddFooter>&amp;Lหมายเหตุประกอบงบการเงินเป็นส่วนหนึ่งของงบการเงินนี้
&amp;C&amp;14&amp;P</oddFooter>
  </headerFooter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09C76-825F-4267-9750-632C91EAD578}">
  <dimension ref="A1:AQ43"/>
  <sheetViews>
    <sheetView view="pageBreakPreview" topLeftCell="B1" zoomScaleNormal="100" zoomScaleSheetLayoutView="100" workbookViewId="0">
      <selection activeCell="AG29" sqref="AG29"/>
    </sheetView>
  </sheetViews>
  <sheetFormatPr defaultColWidth="9" defaultRowHeight="21.5"/>
  <cols>
    <col min="1" max="1" width="66.09765625" customWidth="1"/>
    <col min="2" max="2" width="10" customWidth="1"/>
    <col min="3" max="3" width="11.8984375" customWidth="1"/>
    <col min="4" max="4" width="1.09765625" customWidth="1"/>
    <col min="5" max="5" width="14" bestFit="1" customWidth="1"/>
    <col min="6" max="6" width="1.09765625" customWidth="1"/>
    <col min="7" max="7" width="12.09765625" customWidth="1"/>
    <col min="8" max="8" width="1.09765625" customWidth="1"/>
    <col min="9" max="9" width="13.69921875" customWidth="1"/>
    <col min="10" max="10" width="1.09765625" customWidth="1"/>
    <col min="11" max="11" width="15.69921875" customWidth="1"/>
    <col min="12" max="12" width="1.09765625" customWidth="1"/>
    <col min="13" max="13" width="11.8984375" customWidth="1"/>
    <col min="14" max="14" width="1.09765625" customWidth="1"/>
    <col min="15" max="15" width="11.8984375" customWidth="1"/>
    <col min="16" max="16" width="1.09765625" customWidth="1"/>
    <col min="17" max="17" width="13.3984375" customWidth="1"/>
    <col min="18" max="18" width="1.09765625" customWidth="1"/>
    <col min="19" max="19" width="15.8984375" bestFit="1" customWidth="1"/>
    <col min="20" max="20" width="1.09765625" customWidth="1"/>
    <col min="21" max="21" width="15.3984375" bestFit="1" customWidth="1"/>
    <col min="22" max="22" width="1.09765625" customWidth="1"/>
    <col min="23" max="23" width="15.3984375" bestFit="1" customWidth="1"/>
    <col min="24" max="24" width="1.3984375" customWidth="1"/>
    <col min="25" max="25" width="16.09765625" bestFit="1" customWidth="1"/>
    <col min="26" max="26" width="1.3984375" customWidth="1"/>
    <col min="27" max="27" width="20.09765625" bestFit="1" customWidth="1"/>
    <col min="28" max="28" width="1.09765625" customWidth="1"/>
    <col min="29" max="29" width="18.59765625" bestFit="1" customWidth="1"/>
    <col min="30" max="30" width="1.09765625" customWidth="1"/>
    <col min="31" max="31" width="13.69921875" customWidth="1"/>
    <col min="32" max="32" width="1.09765625" customWidth="1"/>
    <col min="33" max="33" width="20.09765625" bestFit="1" customWidth="1"/>
    <col min="34" max="34" width="1.09765625" customWidth="1"/>
    <col min="35" max="35" width="18.59765625" bestFit="1" customWidth="1"/>
    <col min="36" max="36" width="1.3984375" customWidth="1"/>
    <col min="37" max="37" width="17.69921875" bestFit="1" customWidth="1"/>
    <col min="38" max="38" width="1.09765625" customWidth="1"/>
    <col min="39" max="39" width="13.3984375" bestFit="1" customWidth="1"/>
    <col min="40" max="40" width="1.09765625" customWidth="1"/>
    <col min="41" max="41" width="19.3984375" bestFit="1" customWidth="1"/>
    <col min="42" max="42" width="12.09765625" bestFit="1" customWidth="1"/>
    <col min="43" max="43" width="12.3984375" bestFit="1" customWidth="1"/>
  </cols>
  <sheetData>
    <row r="1" spans="1:43" ht="24.5">
      <c r="A1" s="121" t="s">
        <v>0</v>
      </c>
      <c r="B1" s="121"/>
      <c r="C1" s="59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59"/>
      <c r="V1" s="122"/>
      <c r="W1" s="59"/>
      <c r="X1" s="122"/>
      <c r="Y1" s="59"/>
      <c r="Z1" s="122"/>
      <c r="AA1" s="59"/>
      <c r="AB1" s="122"/>
      <c r="AC1" s="59"/>
      <c r="AD1" s="59"/>
      <c r="AE1" s="59"/>
      <c r="AF1" s="59"/>
      <c r="AG1" s="59"/>
      <c r="AH1" s="59"/>
      <c r="AI1" s="59"/>
      <c r="AJ1" s="59"/>
      <c r="AK1" s="122"/>
      <c r="AL1" s="122"/>
      <c r="AM1" s="59"/>
      <c r="AN1" s="122"/>
    </row>
    <row r="2" spans="1:43" ht="24.5">
      <c r="A2" s="121" t="s">
        <v>154</v>
      </c>
      <c r="B2" s="121"/>
      <c r="C2" s="114"/>
      <c r="D2" s="122"/>
      <c r="E2" s="114"/>
      <c r="F2" s="122"/>
      <c r="G2" s="114"/>
      <c r="H2" s="122"/>
      <c r="I2" s="114"/>
      <c r="J2" s="122"/>
      <c r="K2" s="114"/>
      <c r="L2" s="122"/>
      <c r="M2" s="114"/>
      <c r="N2" s="122"/>
      <c r="O2" s="114"/>
      <c r="P2" s="122"/>
      <c r="Q2" s="114"/>
      <c r="R2" s="122"/>
      <c r="S2" s="114"/>
      <c r="T2" s="122"/>
      <c r="U2" s="114"/>
      <c r="V2" s="122"/>
      <c r="W2" s="114"/>
      <c r="X2" s="122"/>
      <c r="Y2" s="114"/>
      <c r="Z2" s="122"/>
      <c r="AA2" s="114"/>
      <c r="AB2" s="122"/>
      <c r="AC2" s="114"/>
      <c r="AD2" s="59"/>
      <c r="AE2" s="114"/>
      <c r="AF2" s="59"/>
      <c r="AG2" s="114"/>
      <c r="AH2" s="59"/>
      <c r="AI2" s="114"/>
      <c r="AJ2" s="59"/>
      <c r="AK2" s="114"/>
      <c r="AL2" s="122"/>
      <c r="AM2" s="114"/>
      <c r="AN2" s="122"/>
      <c r="AO2" s="114"/>
    </row>
    <row r="3" spans="1:43" ht="24.5">
      <c r="A3" s="121"/>
      <c r="B3" s="121"/>
      <c r="C3" s="114"/>
      <c r="D3" s="59"/>
      <c r="E3" s="114"/>
      <c r="F3" s="59"/>
      <c r="G3" s="114"/>
      <c r="H3" s="59"/>
      <c r="I3" s="114"/>
      <c r="J3" s="59"/>
      <c r="K3" s="114"/>
      <c r="L3" s="59"/>
      <c r="M3" s="114"/>
      <c r="N3" s="59"/>
      <c r="O3" s="114"/>
      <c r="P3" s="59"/>
      <c r="Q3" s="83"/>
      <c r="R3" s="59"/>
      <c r="S3" s="114"/>
      <c r="T3" s="59"/>
      <c r="U3" s="114"/>
      <c r="V3" s="59"/>
      <c r="W3" s="114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12" t="s">
        <v>2</v>
      </c>
    </row>
    <row r="4" spans="1:43" ht="23">
      <c r="A4" s="121"/>
      <c r="B4" s="121"/>
      <c r="C4" s="175" t="s">
        <v>3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</row>
    <row r="5" spans="1:43" ht="22">
      <c r="A5" s="20"/>
      <c r="B5" s="20"/>
      <c r="C5" s="2"/>
      <c r="D5" s="2"/>
      <c r="E5" s="2"/>
      <c r="F5" s="2"/>
      <c r="G5" s="2"/>
      <c r="H5" s="2"/>
      <c r="J5" s="2"/>
      <c r="K5" s="18"/>
      <c r="L5" s="2"/>
      <c r="M5" s="2"/>
      <c r="N5" s="2"/>
      <c r="O5" s="2"/>
      <c r="P5" s="2"/>
      <c r="Q5" s="2"/>
      <c r="R5" s="2"/>
      <c r="S5" s="2"/>
      <c r="T5" s="2"/>
      <c r="U5" s="181" t="s">
        <v>87</v>
      </c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3" ht="22">
      <c r="A6" s="20"/>
      <c r="B6" s="20"/>
      <c r="C6" s="2"/>
      <c r="D6" s="2"/>
      <c r="E6" s="2"/>
      <c r="F6" s="2"/>
      <c r="G6" s="2"/>
      <c r="H6" s="2"/>
      <c r="I6" s="18" t="s">
        <v>174</v>
      </c>
      <c r="J6" s="2"/>
      <c r="K6" s="18"/>
      <c r="L6" s="2"/>
      <c r="M6" s="2"/>
      <c r="N6" s="2"/>
      <c r="O6" s="2"/>
      <c r="P6" s="2"/>
      <c r="Q6" s="2"/>
      <c r="R6" s="2"/>
      <c r="S6" s="2"/>
      <c r="T6" s="2"/>
      <c r="U6" s="18"/>
      <c r="V6" s="18"/>
      <c r="X6" s="18"/>
      <c r="Y6" s="18" t="s">
        <v>161</v>
      </c>
      <c r="Z6" s="18"/>
      <c r="AA6" s="18" t="s">
        <v>161</v>
      </c>
      <c r="AB6" s="18"/>
      <c r="AC6" s="18"/>
      <c r="AD6" s="18"/>
      <c r="AE6" s="18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3" ht="22">
      <c r="A7" s="20"/>
      <c r="B7" s="20"/>
      <c r="C7" s="2"/>
      <c r="D7" s="2"/>
      <c r="E7" s="2"/>
      <c r="F7" s="2"/>
      <c r="G7" s="2"/>
      <c r="H7" s="2"/>
      <c r="I7" s="18" t="s">
        <v>228</v>
      </c>
      <c r="J7" s="2"/>
      <c r="K7" s="18" t="s">
        <v>229</v>
      </c>
      <c r="L7" s="2"/>
      <c r="M7" s="2"/>
      <c r="N7" s="2"/>
      <c r="O7" s="2"/>
      <c r="P7" s="2"/>
      <c r="Q7" s="2"/>
      <c r="R7" s="2"/>
      <c r="S7" s="2"/>
      <c r="T7" s="2"/>
      <c r="U7" s="18" t="s">
        <v>161</v>
      </c>
      <c r="V7" s="18"/>
      <c r="W7" s="18" t="s">
        <v>161</v>
      </c>
      <c r="X7" s="18"/>
      <c r="Y7" s="18" t="s">
        <v>230</v>
      </c>
      <c r="Z7" s="18"/>
      <c r="AA7" s="18" t="s">
        <v>158</v>
      </c>
      <c r="AB7" s="18"/>
      <c r="AC7" s="18"/>
      <c r="AD7" s="18"/>
      <c r="AE7" s="18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3">
      <c r="A8" s="123"/>
      <c r="B8" s="123"/>
      <c r="C8" s="18"/>
      <c r="E8" s="18"/>
      <c r="F8" s="18"/>
      <c r="G8" s="18"/>
      <c r="H8" s="18"/>
      <c r="I8" s="18" t="s">
        <v>159</v>
      </c>
      <c r="J8" s="18"/>
      <c r="K8" s="18" t="s">
        <v>231</v>
      </c>
      <c r="L8" s="18"/>
      <c r="M8" s="18"/>
      <c r="N8" s="18"/>
      <c r="O8" s="18"/>
      <c r="P8" s="18"/>
      <c r="Q8" s="18"/>
      <c r="R8" s="18"/>
      <c r="T8" s="18"/>
      <c r="U8" s="18" t="s">
        <v>232</v>
      </c>
      <c r="V8" s="18"/>
      <c r="W8" s="18" t="s">
        <v>232</v>
      </c>
      <c r="X8" s="18"/>
      <c r="Y8" s="18" t="s">
        <v>233</v>
      </c>
      <c r="Z8" s="18"/>
      <c r="AA8" s="18" t="s">
        <v>163</v>
      </c>
      <c r="AB8" s="18"/>
      <c r="AC8" s="18" t="s">
        <v>164</v>
      </c>
      <c r="AD8" s="18"/>
      <c r="AE8" s="18" t="s">
        <v>88</v>
      </c>
      <c r="AG8" s="55"/>
      <c r="AI8" s="55"/>
      <c r="AK8" s="55"/>
      <c r="AL8" s="18"/>
      <c r="AM8" s="18"/>
      <c r="AN8" s="55"/>
      <c r="AO8" s="124"/>
    </row>
    <row r="9" spans="1:43">
      <c r="A9" s="123"/>
      <c r="B9" s="123"/>
      <c r="C9" s="18" t="s">
        <v>234</v>
      </c>
      <c r="E9" s="18"/>
      <c r="F9" s="18"/>
      <c r="G9" s="18"/>
      <c r="H9" s="18"/>
      <c r="I9" s="18" t="s">
        <v>165</v>
      </c>
      <c r="J9" s="18"/>
      <c r="K9" s="18" t="s">
        <v>235</v>
      </c>
      <c r="L9" s="18"/>
      <c r="M9" s="18"/>
      <c r="N9" s="18"/>
      <c r="O9" s="18" t="s">
        <v>177</v>
      </c>
      <c r="P9" s="18"/>
      <c r="Q9" s="18" t="s">
        <v>81</v>
      </c>
      <c r="R9" s="18"/>
      <c r="T9" s="18"/>
      <c r="U9" s="55" t="s">
        <v>162</v>
      </c>
      <c r="V9" s="18"/>
      <c r="W9" s="55" t="s">
        <v>230</v>
      </c>
      <c r="X9" s="18"/>
      <c r="Y9" s="55" t="s">
        <v>236</v>
      </c>
      <c r="Z9" s="18"/>
      <c r="AA9" s="55" t="s">
        <v>168</v>
      </c>
      <c r="AB9" s="18"/>
      <c r="AC9" s="18" t="s">
        <v>169</v>
      </c>
      <c r="AD9" s="18"/>
      <c r="AE9" s="18" t="s">
        <v>170</v>
      </c>
      <c r="AI9" s="18" t="s">
        <v>171</v>
      </c>
      <c r="AK9" s="55" t="s">
        <v>172</v>
      </c>
      <c r="AL9" s="18"/>
      <c r="AM9" s="18" t="s">
        <v>165</v>
      </c>
      <c r="AN9" s="55"/>
      <c r="AO9" s="124"/>
    </row>
    <row r="10" spans="1:43">
      <c r="A10" s="123"/>
      <c r="B10" s="123"/>
      <c r="C10" s="18" t="s">
        <v>173</v>
      </c>
      <c r="D10" s="18"/>
      <c r="E10" s="18" t="s">
        <v>174</v>
      </c>
      <c r="F10" s="18"/>
      <c r="G10" s="18"/>
      <c r="H10" s="18"/>
      <c r="I10" s="18" t="s">
        <v>175</v>
      </c>
      <c r="J10" s="18"/>
      <c r="K10" s="18" t="s">
        <v>237</v>
      </c>
      <c r="L10" s="18"/>
      <c r="M10" s="18" t="s">
        <v>177</v>
      </c>
      <c r="N10" s="18"/>
      <c r="O10" s="18" t="s">
        <v>179</v>
      </c>
      <c r="P10" s="18"/>
      <c r="Q10" s="18" t="s">
        <v>178</v>
      </c>
      <c r="R10" s="18"/>
      <c r="S10" s="18" t="s">
        <v>179</v>
      </c>
      <c r="T10" s="18"/>
      <c r="U10" s="55" t="s">
        <v>180</v>
      </c>
      <c r="V10" s="18"/>
      <c r="W10" s="55" t="s">
        <v>181</v>
      </c>
      <c r="X10" s="18"/>
      <c r="Y10" s="55" t="s">
        <v>238</v>
      </c>
      <c r="Z10" s="18"/>
      <c r="AA10" s="55" t="s">
        <v>182</v>
      </c>
      <c r="AB10" s="18"/>
      <c r="AC10" s="18" t="s">
        <v>183</v>
      </c>
      <c r="AD10" s="18"/>
      <c r="AE10" s="18" t="s">
        <v>184</v>
      </c>
      <c r="AF10" s="18"/>
      <c r="AG10" s="18"/>
      <c r="AH10" s="18"/>
      <c r="AI10" s="18" t="s">
        <v>185</v>
      </c>
      <c r="AJ10" s="18"/>
      <c r="AK10" s="55" t="s">
        <v>186</v>
      </c>
      <c r="AL10" s="18"/>
      <c r="AM10" s="18" t="s">
        <v>187</v>
      </c>
      <c r="AN10" s="55"/>
      <c r="AO10" s="18" t="s">
        <v>172</v>
      </c>
    </row>
    <row r="11" spans="1:43">
      <c r="A11" s="116"/>
      <c r="B11" s="87" t="s">
        <v>7</v>
      </c>
      <c r="C11" s="62" t="s">
        <v>188</v>
      </c>
      <c r="D11" s="18"/>
      <c r="E11" s="62" t="s">
        <v>189</v>
      </c>
      <c r="F11" s="18"/>
      <c r="G11" s="56" t="s">
        <v>77</v>
      </c>
      <c r="H11" s="18"/>
      <c r="I11" s="62" t="s">
        <v>190</v>
      </c>
      <c r="J11" s="18"/>
      <c r="K11" s="62" t="s">
        <v>239</v>
      </c>
      <c r="L11" s="18"/>
      <c r="M11" s="62" t="s">
        <v>192</v>
      </c>
      <c r="N11" s="18"/>
      <c r="O11" s="62" t="s">
        <v>194</v>
      </c>
      <c r="P11" s="18"/>
      <c r="Q11" s="62" t="s">
        <v>193</v>
      </c>
      <c r="R11" s="18"/>
      <c r="S11" s="62" t="s">
        <v>194</v>
      </c>
      <c r="T11" s="18"/>
      <c r="U11" s="56" t="s">
        <v>195</v>
      </c>
      <c r="V11" s="18"/>
      <c r="W11" s="56" t="s">
        <v>196</v>
      </c>
      <c r="X11" s="18"/>
      <c r="Y11" s="56" t="s">
        <v>240</v>
      </c>
      <c r="Z11" s="18"/>
      <c r="AA11" s="56" t="s">
        <v>197</v>
      </c>
      <c r="AB11" s="18"/>
      <c r="AC11" s="62" t="s">
        <v>198</v>
      </c>
      <c r="AD11" s="18"/>
      <c r="AE11" s="62" t="s">
        <v>70</v>
      </c>
      <c r="AF11" s="18"/>
      <c r="AG11" s="62" t="s">
        <v>88</v>
      </c>
      <c r="AH11" s="18"/>
      <c r="AI11" s="62" t="s">
        <v>199</v>
      </c>
      <c r="AJ11" s="18"/>
      <c r="AK11" s="56" t="s">
        <v>200</v>
      </c>
      <c r="AL11" s="18"/>
      <c r="AM11" s="62" t="s">
        <v>201</v>
      </c>
      <c r="AN11" s="55"/>
      <c r="AO11" s="62" t="s">
        <v>186</v>
      </c>
    </row>
    <row r="12" spans="1:43" ht="22">
      <c r="A12" s="20" t="s">
        <v>241</v>
      </c>
      <c r="B12" s="20"/>
    </row>
    <row r="13" spans="1:43" ht="22">
      <c r="A13" s="20" t="s">
        <v>242</v>
      </c>
      <c r="B13" s="20"/>
      <c r="C13" s="37">
        <v>8611242</v>
      </c>
      <c r="D13" s="28"/>
      <c r="E13" s="37">
        <v>57298909</v>
      </c>
      <c r="F13" s="37"/>
      <c r="G13" s="37">
        <v>3582872</v>
      </c>
      <c r="H13" s="28"/>
      <c r="I13" s="37">
        <v>5458941</v>
      </c>
      <c r="J13" s="28"/>
      <c r="K13" s="37">
        <v>-9917</v>
      </c>
      <c r="L13" s="28"/>
      <c r="M13" s="37">
        <v>929166</v>
      </c>
      <c r="N13" s="28"/>
      <c r="O13" s="37">
        <v>6244707</v>
      </c>
      <c r="P13" s="28"/>
      <c r="Q13" s="37">
        <v>122518903</v>
      </c>
      <c r="R13" s="37"/>
      <c r="S13" s="37">
        <v>-10332356</v>
      </c>
      <c r="T13" s="28"/>
      <c r="U13" s="37">
        <v>23538601</v>
      </c>
      <c r="V13" s="28"/>
      <c r="W13" s="37">
        <v>-227445</v>
      </c>
      <c r="X13" s="28"/>
      <c r="Y13" s="37">
        <v>0</v>
      </c>
      <c r="Z13" s="28"/>
      <c r="AA13" s="37">
        <v>2746664</v>
      </c>
      <c r="AB13" s="28"/>
      <c r="AC13" s="37">
        <v>-18058126</v>
      </c>
      <c r="AD13" s="28"/>
      <c r="AE13" s="37">
        <f>SUM(U13:AC13)</f>
        <v>7999694</v>
      </c>
      <c r="AF13" s="28"/>
      <c r="AG13" s="37">
        <f>SUM(C13:S13,AE13)</f>
        <v>202302161</v>
      </c>
      <c r="AH13" s="28"/>
      <c r="AI13" s="37">
        <v>15000000</v>
      </c>
      <c r="AJ13" s="28"/>
      <c r="AK13" s="37">
        <f>SUM(AG13:AI13)</f>
        <v>217302161</v>
      </c>
      <c r="AL13" s="125"/>
      <c r="AM13" s="37">
        <v>72049528</v>
      </c>
      <c r="AN13" s="125"/>
      <c r="AO13" s="37">
        <f>SUM(AK13:AM13)</f>
        <v>289351689</v>
      </c>
      <c r="AQ13" s="131"/>
    </row>
    <row r="14" spans="1:43" ht="22">
      <c r="A14" s="2" t="s">
        <v>206</v>
      </c>
      <c r="B14" s="2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26"/>
      <c r="AH14" s="9"/>
      <c r="AI14" s="126"/>
      <c r="AJ14" s="9"/>
      <c r="AK14" s="126"/>
      <c r="AL14" s="9"/>
      <c r="AM14" s="9"/>
      <c r="AN14" s="9"/>
      <c r="AO14" s="9"/>
    </row>
    <row r="15" spans="1:43" ht="22">
      <c r="A15" s="16" t="s">
        <v>361</v>
      </c>
      <c r="B15" s="16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37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26"/>
      <c r="AH15" s="9"/>
      <c r="AI15" s="126"/>
      <c r="AJ15" s="9"/>
      <c r="AK15" s="126"/>
      <c r="AL15" s="9"/>
      <c r="AM15" s="9"/>
      <c r="AN15" s="9"/>
      <c r="AO15" s="9"/>
    </row>
    <row r="16" spans="1:43">
      <c r="A16" t="s">
        <v>208</v>
      </c>
      <c r="C16" s="43">
        <v>0</v>
      </c>
      <c r="D16" s="112"/>
      <c r="E16" s="43">
        <v>0</v>
      </c>
      <c r="F16" s="43"/>
      <c r="G16" s="43">
        <v>0</v>
      </c>
      <c r="H16" s="112"/>
      <c r="I16" s="43">
        <v>0</v>
      </c>
      <c r="J16" s="112"/>
      <c r="K16" s="43">
        <v>0</v>
      </c>
      <c r="L16" s="112"/>
      <c r="M16" s="43">
        <v>0</v>
      </c>
      <c r="N16" s="112"/>
      <c r="O16" s="43">
        <v>0</v>
      </c>
      <c r="P16" s="112"/>
      <c r="Q16" s="43">
        <v>-5158931</v>
      </c>
      <c r="R16" s="43"/>
      <c r="S16" s="43">
        <v>0</v>
      </c>
      <c r="T16" s="112"/>
      <c r="U16" s="43">
        <v>0</v>
      </c>
      <c r="V16" s="112"/>
      <c r="W16" s="43">
        <v>0</v>
      </c>
      <c r="X16" s="112"/>
      <c r="Y16" s="43">
        <v>0</v>
      </c>
      <c r="Z16" s="112"/>
      <c r="AA16" s="43">
        <v>0</v>
      </c>
      <c r="AB16" s="112"/>
      <c r="AC16" s="43">
        <v>0</v>
      </c>
      <c r="AD16" s="112"/>
      <c r="AE16" s="43">
        <f>SUM(U16:AC16)</f>
        <v>0</v>
      </c>
      <c r="AF16" s="112"/>
      <c r="AG16" s="43">
        <f>SUM(C16:S16,AE16)</f>
        <v>-5158931</v>
      </c>
      <c r="AH16" s="112"/>
      <c r="AI16" s="43">
        <v>0</v>
      </c>
      <c r="AJ16" s="112"/>
      <c r="AK16" s="44">
        <f>SUM(AG16:AI16)</f>
        <v>-5158931</v>
      </c>
      <c r="AL16" s="118"/>
      <c r="AM16" s="43">
        <v>-825191</v>
      </c>
      <c r="AN16" s="118"/>
      <c r="AO16" s="43">
        <f>SUM(AK16:AM16)</f>
        <v>-5984122</v>
      </c>
    </row>
    <row r="17" spans="1:43">
      <c r="A17" s="116" t="s">
        <v>209</v>
      </c>
      <c r="B17" s="87">
        <v>18</v>
      </c>
      <c r="C17" s="38">
        <v>0</v>
      </c>
      <c r="D17" s="19"/>
      <c r="E17" s="38">
        <v>0</v>
      </c>
      <c r="F17" s="19"/>
      <c r="G17" s="38">
        <v>0</v>
      </c>
      <c r="H17" s="112"/>
      <c r="I17" s="38">
        <v>0</v>
      </c>
      <c r="J17" s="112"/>
      <c r="K17" s="38">
        <v>0</v>
      </c>
      <c r="L17" s="112"/>
      <c r="M17" s="38">
        <v>0</v>
      </c>
      <c r="N17" s="19"/>
      <c r="O17" s="38">
        <f>817871</f>
        <v>817871</v>
      </c>
      <c r="P17" s="19"/>
      <c r="Q17" s="38">
        <v>-817871</v>
      </c>
      <c r="R17" s="19"/>
      <c r="S17" s="38">
        <v>-817871</v>
      </c>
      <c r="T17" s="19"/>
      <c r="U17" s="38">
        <v>0</v>
      </c>
      <c r="V17" s="112"/>
      <c r="W17" s="38">
        <v>0</v>
      </c>
      <c r="X17" s="112"/>
      <c r="Y17" s="38">
        <v>0</v>
      </c>
      <c r="Z17" s="112"/>
      <c r="AA17" s="38">
        <v>0</v>
      </c>
      <c r="AB17" s="112"/>
      <c r="AC17" s="38">
        <v>0</v>
      </c>
      <c r="AD17" s="112"/>
      <c r="AE17" s="38">
        <f>SUM(U17:AC17)</f>
        <v>0</v>
      </c>
      <c r="AF17" s="19"/>
      <c r="AG17" s="38">
        <f>SUM(C17:S17,AE17)</f>
        <v>-817871</v>
      </c>
      <c r="AH17" s="19"/>
      <c r="AI17" s="38">
        <v>0</v>
      </c>
      <c r="AJ17" s="19"/>
      <c r="AK17" s="38">
        <f>SUM(AG17:AI17)</f>
        <v>-817871</v>
      </c>
      <c r="AL17" s="19"/>
      <c r="AM17" s="38">
        <v>0</v>
      </c>
      <c r="AO17" s="38">
        <f>SUM(AK17:AM17)</f>
        <v>-817871</v>
      </c>
      <c r="AP17" s="131"/>
    </row>
    <row r="18" spans="1:43" ht="22">
      <c r="A18" s="16" t="s">
        <v>362</v>
      </c>
      <c r="B18" s="16"/>
      <c r="C18" s="35">
        <f>SUM(C16:C17)</f>
        <v>0</v>
      </c>
      <c r="D18" s="113"/>
      <c r="E18" s="35">
        <f>SUM(E16:E17)</f>
        <v>0</v>
      </c>
      <c r="F18" s="37"/>
      <c r="G18" s="35">
        <f>SUM(G16:G17)</f>
        <v>0</v>
      </c>
      <c r="H18" s="113"/>
      <c r="I18" s="35">
        <f>SUM(I16:I17)</f>
        <v>0</v>
      </c>
      <c r="J18" s="28"/>
      <c r="K18" s="35">
        <f>SUM(K16:K17)</f>
        <v>0</v>
      </c>
      <c r="L18" s="28"/>
      <c r="M18" s="35">
        <f>SUM(M16:M17)</f>
        <v>0</v>
      </c>
      <c r="N18" s="28"/>
      <c r="O18" s="35">
        <f>SUM(O16:O17)</f>
        <v>817871</v>
      </c>
      <c r="P18" s="28"/>
      <c r="Q18" s="35">
        <f>SUM(Q16:Q17)</f>
        <v>-5976802</v>
      </c>
      <c r="R18" s="37"/>
      <c r="S18" s="35">
        <f>SUM(S16:S17)</f>
        <v>-817871</v>
      </c>
      <c r="T18" s="113"/>
      <c r="U18" s="35">
        <f>SUM(U16:U17)</f>
        <v>0</v>
      </c>
      <c r="V18" s="113"/>
      <c r="W18" s="35">
        <f>SUM(W16:W17)</f>
        <v>0</v>
      </c>
      <c r="X18" s="113"/>
      <c r="Y18" s="35">
        <f>SUM(Y16:Y17)</f>
        <v>0</v>
      </c>
      <c r="Z18" s="113"/>
      <c r="AA18" s="35">
        <f>SUM(AA16:AA17)</f>
        <v>0</v>
      </c>
      <c r="AB18" s="28"/>
      <c r="AC18" s="35">
        <f>SUM(AC16:AC17)</f>
        <v>0</v>
      </c>
      <c r="AD18" s="113"/>
      <c r="AE18" s="35">
        <f>SUM(AE16:AE17)</f>
        <v>0</v>
      </c>
      <c r="AF18" s="28"/>
      <c r="AG18" s="35">
        <f>SUM(AG16:AG17)</f>
        <v>-5976802</v>
      </c>
      <c r="AH18" s="28"/>
      <c r="AI18" s="35">
        <f>SUM(AI16:AI17)</f>
        <v>0</v>
      </c>
      <c r="AJ18" s="28"/>
      <c r="AK18" s="35">
        <f>SUM(AK16:AK17)</f>
        <v>-5976802</v>
      </c>
      <c r="AL18" s="125"/>
      <c r="AM18" s="35">
        <f>SUM(AM16:AM17)</f>
        <v>-825191</v>
      </c>
      <c r="AN18" s="125"/>
      <c r="AO18" s="35">
        <f>SUM(AO16:AO17)</f>
        <v>-6801993</v>
      </c>
    </row>
    <row r="19" spans="1:43" ht="22">
      <c r="A19" s="117" t="s">
        <v>211</v>
      </c>
      <c r="B19" s="117"/>
      <c r="C19" s="28"/>
      <c r="D19" s="113"/>
      <c r="E19" s="28"/>
      <c r="F19" s="28"/>
      <c r="G19" s="28"/>
      <c r="H19" s="113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113"/>
      <c r="U19" s="28"/>
      <c r="V19" s="113"/>
      <c r="W19" s="28"/>
      <c r="X19" s="113"/>
      <c r="Y19" s="28"/>
      <c r="Z19" s="113"/>
      <c r="AA19" s="28"/>
      <c r="AB19" s="28"/>
      <c r="AC19" s="28"/>
      <c r="AD19" s="113"/>
      <c r="AE19" s="28"/>
      <c r="AF19" s="28"/>
      <c r="AG19" s="28"/>
      <c r="AH19" s="28"/>
      <c r="AI19" s="28"/>
      <c r="AJ19" s="28"/>
      <c r="AK19" s="28"/>
      <c r="AL19" s="125"/>
      <c r="AM19" s="46"/>
      <c r="AN19" s="125"/>
      <c r="AO19" s="9"/>
    </row>
    <row r="20" spans="1:43" ht="22">
      <c r="A20" t="s">
        <v>243</v>
      </c>
      <c r="B20" s="87"/>
      <c r="C20" s="43"/>
      <c r="D20" s="112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11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28"/>
      <c r="AG20" s="43"/>
      <c r="AH20" s="28"/>
      <c r="AI20" s="43"/>
      <c r="AJ20" s="28"/>
      <c r="AK20" s="43"/>
      <c r="AL20" s="125"/>
      <c r="AM20" s="43"/>
      <c r="AN20" s="125"/>
      <c r="AO20" s="43"/>
    </row>
    <row r="21" spans="1:43" ht="22">
      <c r="A21" t="s">
        <v>213</v>
      </c>
      <c r="B21" s="87"/>
      <c r="C21" s="43">
        <v>0</v>
      </c>
      <c r="D21" s="112"/>
      <c r="E21" s="43">
        <v>0</v>
      </c>
      <c r="F21" s="43"/>
      <c r="G21" s="43">
        <v>0</v>
      </c>
      <c r="H21" s="43"/>
      <c r="I21" s="43">
        <v>-981316</v>
      </c>
      <c r="J21" s="43"/>
      <c r="K21" s="43">
        <v>0</v>
      </c>
      <c r="L21" s="43"/>
      <c r="M21" s="43">
        <v>0</v>
      </c>
      <c r="N21" s="43"/>
      <c r="O21" s="43">
        <v>0</v>
      </c>
      <c r="P21" s="43"/>
      <c r="Q21" s="43">
        <v>0</v>
      </c>
      <c r="R21" s="43"/>
      <c r="S21" s="43">
        <v>0</v>
      </c>
      <c r="T21" s="113"/>
      <c r="U21" s="43">
        <v>-79457</v>
      </c>
      <c r="V21" s="43"/>
      <c r="W21" s="43">
        <v>-3100</v>
      </c>
      <c r="X21" s="43"/>
      <c r="Y21" s="43">
        <v>0</v>
      </c>
      <c r="Z21" s="43"/>
      <c r="AA21" s="43">
        <v>0</v>
      </c>
      <c r="AB21" s="43"/>
      <c r="AC21" s="43">
        <v>397962</v>
      </c>
      <c r="AD21" s="43"/>
      <c r="AE21" s="43">
        <f>SUM(U21:AC21)</f>
        <v>315405</v>
      </c>
      <c r="AF21" s="28"/>
      <c r="AG21" s="43">
        <f>SUM(C21:S21,AE21)</f>
        <v>-665911</v>
      </c>
      <c r="AH21" s="28"/>
      <c r="AI21" s="43">
        <v>0</v>
      </c>
      <c r="AJ21" s="28"/>
      <c r="AK21" s="44">
        <f>SUM(AG21:AI21)</f>
        <v>-665911</v>
      </c>
      <c r="AL21" s="125"/>
      <c r="AM21" s="43">
        <v>-29104960</v>
      </c>
      <c r="AN21" s="125"/>
      <c r="AO21" s="43">
        <f>SUM(AK21:AM21)</f>
        <v>-29770871</v>
      </c>
    </row>
    <row r="22" spans="1:43" ht="22">
      <c r="A22" t="s">
        <v>214</v>
      </c>
      <c r="B22" s="87"/>
      <c r="C22" s="43">
        <v>0</v>
      </c>
      <c r="D22" s="112"/>
      <c r="E22" s="43">
        <v>0</v>
      </c>
      <c r="F22" s="43"/>
      <c r="G22" s="43">
        <v>-34401</v>
      </c>
      <c r="H22" s="43"/>
      <c r="I22" s="43">
        <v>5907</v>
      </c>
      <c r="J22" s="43"/>
      <c r="K22" s="43">
        <v>0</v>
      </c>
      <c r="L22" s="43"/>
      <c r="M22" s="43">
        <v>0</v>
      </c>
      <c r="N22" s="43"/>
      <c r="O22" s="43">
        <v>0</v>
      </c>
      <c r="P22" s="43"/>
      <c r="Q22" s="43">
        <v>-405247</v>
      </c>
      <c r="R22" s="43"/>
      <c r="S22" s="43">
        <v>0</v>
      </c>
      <c r="T22" s="113"/>
      <c r="U22" s="43">
        <v>0</v>
      </c>
      <c r="V22" s="43"/>
      <c r="W22" s="43">
        <v>0</v>
      </c>
      <c r="X22" s="43"/>
      <c r="Y22" s="43">
        <v>0</v>
      </c>
      <c r="Z22" s="43"/>
      <c r="AA22" s="43">
        <v>0</v>
      </c>
      <c r="AB22" s="43"/>
      <c r="AC22" s="43">
        <v>0</v>
      </c>
      <c r="AD22" s="43"/>
      <c r="AE22" s="43">
        <f>SUM(U22:AC22)</f>
        <v>0</v>
      </c>
      <c r="AF22" s="28"/>
      <c r="AG22" s="43">
        <f>SUM(C22:S22,AE22)</f>
        <v>-433741</v>
      </c>
      <c r="AH22" s="28"/>
      <c r="AI22" s="43">
        <v>0</v>
      </c>
      <c r="AJ22" s="28"/>
      <c r="AK22" s="44">
        <f>SUM(AG22:AI22)</f>
        <v>-433741</v>
      </c>
      <c r="AL22" s="125"/>
      <c r="AM22" s="43">
        <v>0</v>
      </c>
      <c r="AN22" s="125"/>
      <c r="AO22" s="43">
        <f>SUM(AK22:AM22)</f>
        <v>-433741</v>
      </c>
    </row>
    <row r="23" spans="1:43" ht="22">
      <c r="A23" t="s">
        <v>215</v>
      </c>
      <c r="B23" s="87"/>
      <c r="C23" s="43">
        <v>0</v>
      </c>
      <c r="D23" s="112"/>
      <c r="E23" s="43">
        <v>0</v>
      </c>
      <c r="F23" s="43"/>
      <c r="G23" s="43">
        <v>0</v>
      </c>
      <c r="H23" s="43"/>
      <c r="I23" s="43">
        <v>0</v>
      </c>
      <c r="J23" s="43"/>
      <c r="K23" s="43">
        <v>0</v>
      </c>
      <c r="L23" s="43"/>
      <c r="M23" s="43">
        <v>0</v>
      </c>
      <c r="N23" s="43"/>
      <c r="O23" s="43">
        <v>0</v>
      </c>
      <c r="P23" s="43"/>
      <c r="Q23" s="43">
        <v>0</v>
      </c>
      <c r="R23" s="43"/>
      <c r="S23" s="43">
        <v>0</v>
      </c>
      <c r="T23" s="28"/>
      <c r="U23" s="43">
        <v>0</v>
      </c>
      <c r="V23" s="43"/>
      <c r="W23" s="43">
        <v>0</v>
      </c>
      <c r="X23" s="43"/>
      <c r="Y23" s="43">
        <v>0</v>
      </c>
      <c r="Z23" s="43"/>
      <c r="AA23" s="43">
        <v>0</v>
      </c>
      <c r="AB23" s="43"/>
      <c r="AC23" s="43">
        <v>0</v>
      </c>
      <c r="AD23" s="43"/>
      <c r="AE23" s="43">
        <f>SUM(U23:AC23)</f>
        <v>0</v>
      </c>
      <c r="AF23" s="28"/>
      <c r="AG23" s="43">
        <f>SUM(C23:S23,AE23)</f>
        <v>0</v>
      </c>
      <c r="AH23" s="28"/>
      <c r="AI23" s="43">
        <v>0</v>
      </c>
      <c r="AJ23" s="28"/>
      <c r="AK23" s="44">
        <f>SUM(AG23:AI23)</f>
        <v>0</v>
      </c>
      <c r="AL23" s="125"/>
      <c r="AM23" s="43">
        <v>75912</v>
      </c>
      <c r="AN23" s="125"/>
      <c r="AO23" s="43">
        <f>SUM(AK23:AM23)</f>
        <v>75912</v>
      </c>
    </row>
    <row r="24" spans="1:43" ht="22">
      <c r="A24" t="s">
        <v>244</v>
      </c>
      <c r="B24" s="87"/>
      <c r="C24" s="43">
        <v>0</v>
      </c>
      <c r="D24" s="112"/>
      <c r="E24" s="43">
        <v>0</v>
      </c>
      <c r="F24" s="43"/>
      <c r="G24" s="43">
        <v>0</v>
      </c>
      <c r="H24" s="43"/>
      <c r="I24" s="43">
        <v>16508</v>
      </c>
      <c r="J24" s="43"/>
      <c r="K24" s="43">
        <v>0</v>
      </c>
      <c r="L24" s="43"/>
      <c r="M24" s="43">
        <v>0</v>
      </c>
      <c r="N24" s="43"/>
      <c r="O24" s="43">
        <v>0</v>
      </c>
      <c r="P24" s="43"/>
      <c r="Q24" s="43">
        <v>-16508</v>
      </c>
      <c r="R24" s="43"/>
      <c r="S24" s="43">
        <v>0</v>
      </c>
      <c r="T24" s="28"/>
      <c r="U24" s="43">
        <v>0</v>
      </c>
      <c r="V24" s="43"/>
      <c r="W24" s="43">
        <v>0</v>
      </c>
      <c r="X24" s="43"/>
      <c r="Y24" s="43">
        <v>0</v>
      </c>
      <c r="Z24" s="43"/>
      <c r="AA24" s="43">
        <v>0</v>
      </c>
      <c r="AB24" s="43"/>
      <c r="AC24" s="43">
        <v>0</v>
      </c>
      <c r="AD24" s="43"/>
      <c r="AE24" s="43">
        <f>SUM(U24:AC24)</f>
        <v>0</v>
      </c>
      <c r="AF24" s="28"/>
      <c r="AG24" s="43">
        <f>SUM(C24:S24,AE24)</f>
        <v>0</v>
      </c>
      <c r="AH24" s="28"/>
      <c r="AI24" s="43">
        <v>0</v>
      </c>
      <c r="AJ24" s="28"/>
      <c r="AK24" s="44">
        <f>SUM(AG24:AI24)</f>
        <v>0</v>
      </c>
      <c r="AL24" s="125"/>
      <c r="AM24" s="43">
        <v>0</v>
      </c>
      <c r="AN24" s="125"/>
      <c r="AO24" s="43">
        <f>SUM(AK24:AM24)</f>
        <v>0</v>
      </c>
    </row>
    <row r="25" spans="1:43" ht="22">
      <c r="A25" s="116" t="s">
        <v>216</v>
      </c>
      <c r="B25" s="87"/>
      <c r="C25" s="38">
        <v>0</v>
      </c>
      <c r="D25" s="112"/>
      <c r="E25" s="38">
        <v>0</v>
      </c>
      <c r="F25" s="43"/>
      <c r="G25" s="38">
        <v>0</v>
      </c>
      <c r="H25" s="43"/>
      <c r="I25" s="38">
        <v>0</v>
      </c>
      <c r="J25" s="43"/>
      <c r="K25" s="38">
        <v>0</v>
      </c>
      <c r="L25" s="43"/>
      <c r="M25" s="38">
        <v>0</v>
      </c>
      <c r="N25" s="43"/>
      <c r="O25" s="38">
        <v>0</v>
      </c>
      <c r="P25" s="43"/>
      <c r="Q25" s="38">
        <v>0</v>
      </c>
      <c r="R25" s="43"/>
      <c r="S25" s="38">
        <v>0</v>
      </c>
      <c r="T25" s="28"/>
      <c r="U25" s="38">
        <v>0</v>
      </c>
      <c r="V25" s="43"/>
      <c r="W25" s="38">
        <v>0</v>
      </c>
      <c r="X25" s="43"/>
      <c r="Y25" s="38">
        <v>0</v>
      </c>
      <c r="Z25" s="43"/>
      <c r="AA25" s="38">
        <v>0</v>
      </c>
      <c r="AB25" s="43"/>
      <c r="AC25" s="38">
        <v>0</v>
      </c>
      <c r="AD25" s="43"/>
      <c r="AE25" s="38">
        <f>SUM(U25:AC25)</f>
        <v>0</v>
      </c>
      <c r="AF25" s="28"/>
      <c r="AG25" s="38">
        <f>SUM(C25:S25,AE25)</f>
        <v>0</v>
      </c>
      <c r="AH25" s="28"/>
      <c r="AI25" s="38">
        <v>0</v>
      </c>
      <c r="AJ25" s="28"/>
      <c r="AK25" s="38">
        <f>SUM(AG25:AI25)</f>
        <v>0</v>
      </c>
      <c r="AL25" s="125"/>
      <c r="AM25" s="38">
        <v>174778</v>
      </c>
      <c r="AN25" s="125"/>
      <c r="AO25" s="38">
        <f>SUM(AK25:AM25)</f>
        <v>174778</v>
      </c>
    </row>
    <row r="26" spans="1:43" ht="22">
      <c r="A26" s="91" t="s">
        <v>218</v>
      </c>
      <c r="B26" s="87"/>
      <c r="C26" s="35">
        <f>SUM(C21:C25)</f>
        <v>0</v>
      </c>
      <c r="D26" s="113"/>
      <c r="E26" s="35">
        <f>SUM(E21:E25)</f>
        <v>0</v>
      </c>
      <c r="F26" s="37"/>
      <c r="G26" s="35">
        <f>SUM(G21:G25)</f>
        <v>-34401</v>
      </c>
      <c r="H26" s="113"/>
      <c r="I26" s="35">
        <f>SUM(I21:I25)</f>
        <v>-958901</v>
      </c>
      <c r="J26" s="28"/>
      <c r="K26" s="35">
        <f>SUM(K21:K25)</f>
        <v>0</v>
      </c>
      <c r="L26" s="28"/>
      <c r="M26" s="35">
        <f>SUM(M21:M25)</f>
        <v>0</v>
      </c>
      <c r="N26" s="28"/>
      <c r="O26" s="35">
        <f>SUM(O21:O25)</f>
        <v>0</v>
      </c>
      <c r="P26" s="28"/>
      <c r="Q26" s="35">
        <f>SUM(Q21:Q25)</f>
        <v>-421755</v>
      </c>
      <c r="R26" s="37"/>
      <c r="S26" s="35">
        <f>SUM(S21:S25)</f>
        <v>0</v>
      </c>
      <c r="T26" s="113"/>
      <c r="U26" s="35">
        <f>SUM(U21:U25)</f>
        <v>-79457</v>
      </c>
      <c r="V26" s="113"/>
      <c r="W26" s="35">
        <f>SUM(W21:W25)</f>
        <v>-3100</v>
      </c>
      <c r="X26" s="113"/>
      <c r="Y26" s="35">
        <f>SUM(Y21:Y25)</f>
        <v>0</v>
      </c>
      <c r="Z26" s="28"/>
      <c r="AA26" s="35">
        <f>SUM(AA21:AA25)</f>
        <v>0</v>
      </c>
      <c r="AB26" s="28"/>
      <c r="AC26" s="35">
        <f>SUM(AC21:AC25)</f>
        <v>397962</v>
      </c>
      <c r="AD26" s="113"/>
      <c r="AE26" s="35">
        <f>SUM(AE21:AE25)</f>
        <v>315405</v>
      </c>
      <c r="AF26" s="28"/>
      <c r="AG26" s="35">
        <f>SUM(AG21:AG25)</f>
        <v>-1099652</v>
      </c>
      <c r="AH26" s="28"/>
      <c r="AI26" s="35">
        <f>SUM(AI21:AI25)</f>
        <v>0</v>
      </c>
      <c r="AJ26" s="28"/>
      <c r="AK26" s="35">
        <f>SUM(AK21:AK25)</f>
        <v>-1099652</v>
      </c>
      <c r="AL26" s="125"/>
      <c r="AM26" s="35">
        <f>SUM(AM20:AM25)</f>
        <v>-28854270</v>
      </c>
      <c r="AN26" s="125"/>
      <c r="AO26" s="35">
        <f>SUM(AO20:AO25)</f>
        <v>-29953922</v>
      </c>
    </row>
    <row r="27" spans="1:43" ht="22">
      <c r="A27" s="2" t="s">
        <v>219</v>
      </c>
      <c r="B27" s="87"/>
      <c r="C27" s="35">
        <f>SUM(C18,C26)</f>
        <v>0</v>
      </c>
      <c r="D27" s="125"/>
      <c r="E27" s="35">
        <f>SUM(E18,E26)</f>
        <v>0</v>
      </c>
      <c r="F27" s="37"/>
      <c r="G27" s="35">
        <f>SUM(G18,G26)</f>
        <v>-34401</v>
      </c>
      <c r="H27" s="125"/>
      <c r="I27" s="35">
        <f>SUM(I18,I26)</f>
        <v>-958901</v>
      </c>
      <c r="J27" s="28"/>
      <c r="K27" s="35">
        <f>SUM(K18,K26)</f>
        <v>0</v>
      </c>
      <c r="L27" s="28"/>
      <c r="M27" s="35">
        <f>SUM(M18,M26)</f>
        <v>0</v>
      </c>
      <c r="N27" s="28"/>
      <c r="O27" s="35">
        <f>SUM(O18,O26)</f>
        <v>817871</v>
      </c>
      <c r="P27" s="28"/>
      <c r="Q27" s="35">
        <f>SUM(Q18,Q26)</f>
        <v>-6398557</v>
      </c>
      <c r="R27" s="37"/>
      <c r="S27" s="35">
        <f>SUM(S18,S26)</f>
        <v>-817871</v>
      </c>
      <c r="T27" s="125"/>
      <c r="U27" s="35">
        <f>SUM(U18,U26)</f>
        <v>-79457</v>
      </c>
      <c r="V27" s="125"/>
      <c r="W27" s="35">
        <f>SUM(W18,W26)</f>
        <v>-3100</v>
      </c>
      <c r="X27" s="125"/>
      <c r="Y27" s="35">
        <f>SUM(Y18,Y26)</f>
        <v>0</v>
      </c>
      <c r="Z27" s="125"/>
      <c r="AA27" s="35">
        <f>SUM(AA18,AA26)</f>
        <v>0</v>
      </c>
      <c r="AB27" s="5"/>
      <c r="AC27" s="35">
        <f>SUM(AC18,AC26)</f>
        <v>397962</v>
      </c>
      <c r="AD27" s="125"/>
      <c r="AE27" s="35">
        <f>SUM(AE18,AE26)</f>
        <v>315405</v>
      </c>
      <c r="AF27" s="125"/>
      <c r="AG27" s="35">
        <f>SUM(AG18,AG26)</f>
        <v>-7076454</v>
      </c>
      <c r="AH27" s="125"/>
      <c r="AI27" s="35">
        <f>SUM(AI18,AI26)</f>
        <v>0</v>
      </c>
      <c r="AJ27" s="125"/>
      <c r="AK27" s="35">
        <f>SUM(AK18,AK26)</f>
        <v>-7076454</v>
      </c>
      <c r="AL27" s="125"/>
      <c r="AM27" s="35">
        <f>SUM(AM18,AM26)</f>
        <v>-29679461</v>
      </c>
      <c r="AN27" s="125"/>
      <c r="AO27" s="35">
        <f>SUM(AO18,AO26)</f>
        <v>-36755915</v>
      </c>
    </row>
    <row r="28" spans="1:43" ht="22">
      <c r="A28" s="2" t="s">
        <v>220</v>
      </c>
      <c r="B28" s="87"/>
      <c r="C28" s="28"/>
      <c r="D28" s="125"/>
      <c r="E28" s="28"/>
      <c r="F28" s="28"/>
      <c r="G28" s="28"/>
      <c r="H28" s="125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125"/>
      <c r="U28" s="28"/>
      <c r="V28" s="125"/>
      <c r="W28" s="28"/>
      <c r="X28" s="125"/>
      <c r="Y28" s="28"/>
      <c r="Z28" s="125"/>
      <c r="AA28" s="28"/>
      <c r="AB28" s="5"/>
      <c r="AC28" s="28"/>
      <c r="AD28" s="125"/>
      <c r="AE28" s="28"/>
      <c r="AF28" s="125"/>
      <c r="AG28" s="28"/>
      <c r="AH28" s="125"/>
      <c r="AI28" s="28"/>
      <c r="AJ28" s="125"/>
      <c r="AK28" s="28"/>
      <c r="AL28" s="125"/>
      <c r="AM28" s="9"/>
      <c r="AN28" s="125"/>
      <c r="AO28" s="9"/>
    </row>
    <row r="29" spans="1:43" ht="22">
      <c r="A29" t="s">
        <v>221</v>
      </c>
      <c r="B29" s="87"/>
      <c r="C29" s="43">
        <v>0</v>
      </c>
      <c r="D29" s="112"/>
      <c r="E29" s="43">
        <v>0</v>
      </c>
      <c r="F29" s="43"/>
      <c r="G29" s="43">
        <v>0</v>
      </c>
      <c r="H29" s="43"/>
      <c r="I29" s="43">
        <v>0</v>
      </c>
      <c r="J29" s="43"/>
      <c r="K29" s="43">
        <v>0</v>
      </c>
      <c r="L29" s="43"/>
      <c r="M29" s="43">
        <v>0</v>
      </c>
      <c r="N29" s="43"/>
      <c r="O29" s="43">
        <v>0</v>
      </c>
      <c r="P29" s="43"/>
      <c r="Q29" s="43">
        <v>13969553</v>
      </c>
      <c r="R29" s="43"/>
      <c r="S29" s="43">
        <v>0</v>
      </c>
      <c r="T29" s="43"/>
      <c r="U29" s="43">
        <v>0</v>
      </c>
      <c r="V29" s="43"/>
      <c r="W29" s="43">
        <v>0</v>
      </c>
      <c r="X29" s="43"/>
      <c r="Y29" s="43">
        <v>0</v>
      </c>
      <c r="Z29" s="43"/>
      <c r="AA29" s="43">
        <v>0</v>
      </c>
      <c r="AB29" s="43"/>
      <c r="AC29" s="43">
        <v>0</v>
      </c>
      <c r="AD29" s="43"/>
      <c r="AE29" s="43">
        <f>SUM(U29:AC29)</f>
        <v>0</v>
      </c>
      <c r="AF29" s="43"/>
      <c r="AG29" s="43">
        <f>SUM(C29:S29,AE29)</f>
        <v>13969553</v>
      </c>
      <c r="AH29" s="43"/>
      <c r="AI29" s="43">
        <v>0</v>
      </c>
      <c r="AJ29" s="43"/>
      <c r="AK29" s="44">
        <f>SUM(AG29:AI29)</f>
        <v>13969553</v>
      </c>
      <c r="AL29" s="43"/>
      <c r="AM29" s="43">
        <v>454088</v>
      </c>
      <c r="AN29" s="43"/>
      <c r="AO29" s="43">
        <f>SUM(AK29:AM29)</f>
        <v>14423641</v>
      </c>
      <c r="AP29" s="131"/>
      <c r="AQ29" s="115"/>
    </row>
    <row r="30" spans="1:43">
      <c r="A30" t="s">
        <v>222</v>
      </c>
      <c r="C30" s="44"/>
      <c r="D30" s="112"/>
      <c r="E30" s="44"/>
      <c r="F30" s="112"/>
      <c r="G30" s="44"/>
      <c r="H30" s="112"/>
      <c r="I30" s="44"/>
      <c r="J30" s="112"/>
      <c r="K30" s="44"/>
      <c r="L30" s="112"/>
      <c r="M30" s="44"/>
      <c r="N30" s="112"/>
      <c r="O30" s="44"/>
      <c r="P30" s="112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3"/>
      <c r="AH30" s="44"/>
      <c r="AI30" s="43"/>
      <c r="AJ30" s="44"/>
      <c r="AK30" s="44"/>
      <c r="AL30" s="44"/>
      <c r="AM30" s="44"/>
      <c r="AN30" s="44"/>
      <c r="AO30" s="43"/>
    </row>
    <row r="31" spans="1:43">
      <c r="A31" t="s">
        <v>245</v>
      </c>
      <c r="B31" s="87">
        <v>20</v>
      </c>
      <c r="C31" s="43">
        <v>0</v>
      </c>
      <c r="D31" s="112"/>
      <c r="E31" s="43">
        <v>0</v>
      </c>
      <c r="F31" s="43"/>
      <c r="G31" s="43">
        <v>0</v>
      </c>
      <c r="H31" s="112"/>
      <c r="I31" s="43">
        <v>0</v>
      </c>
      <c r="J31" s="112"/>
      <c r="K31" s="43">
        <v>0</v>
      </c>
      <c r="L31" s="112"/>
      <c r="M31" s="43">
        <v>0</v>
      </c>
      <c r="N31" s="112"/>
      <c r="O31" s="43">
        <v>0</v>
      </c>
      <c r="P31" s="112"/>
      <c r="Q31" s="110">
        <v>431141</v>
      </c>
      <c r="R31" s="110"/>
      <c r="S31" s="43">
        <v>0</v>
      </c>
      <c r="T31" s="118"/>
      <c r="U31" s="43">
        <v>0</v>
      </c>
      <c r="V31" s="43"/>
      <c r="W31" s="43">
        <v>0</v>
      </c>
      <c r="X31" s="43"/>
      <c r="Y31" s="43">
        <v>0</v>
      </c>
      <c r="Z31" s="43"/>
      <c r="AA31" s="43">
        <v>0</v>
      </c>
      <c r="AB31" s="43"/>
      <c r="AC31" s="43">
        <v>0</v>
      </c>
      <c r="AD31" s="43"/>
      <c r="AE31" s="43">
        <f>SUM(U31:AC31)</f>
        <v>0</v>
      </c>
      <c r="AF31" s="118"/>
      <c r="AG31" s="43">
        <f>SUM(C31:S31,AE31)</f>
        <v>431141</v>
      </c>
      <c r="AH31" s="118"/>
      <c r="AI31" s="43">
        <v>0</v>
      </c>
      <c r="AJ31" s="118"/>
      <c r="AK31" s="44">
        <f>SUM(AG31:AI31)</f>
        <v>431141</v>
      </c>
      <c r="AL31" s="118"/>
      <c r="AM31" s="43">
        <v>26162</v>
      </c>
      <c r="AN31" s="118"/>
      <c r="AO31" s="43">
        <f>SUM(AK31:AM31)</f>
        <v>457303</v>
      </c>
    </row>
    <row r="32" spans="1:43" ht="22">
      <c r="A32" t="s">
        <v>246</v>
      </c>
      <c r="C32" s="38">
        <v>0</v>
      </c>
      <c r="D32" s="112"/>
      <c r="E32" s="38">
        <v>0</v>
      </c>
      <c r="F32" s="43"/>
      <c r="G32" s="38">
        <v>0</v>
      </c>
      <c r="H32" s="112"/>
      <c r="I32" s="38">
        <v>0</v>
      </c>
      <c r="J32" s="112"/>
      <c r="K32" s="38">
        <v>0</v>
      </c>
      <c r="L32" s="112"/>
      <c r="M32" s="38">
        <v>0</v>
      </c>
      <c r="N32" s="112"/>
      <c r="O32" s="38">
        <v>0</v>
      </c>
      <c r="P32" s="112"/>
      <c r="Q32" s="38">
        <v>0</v>
      </c>
      <c r="R32" s="43"/>
      <c r="S32" s="38">
        <v>0</v>
      </c>
      <c r="T32" s="112"/>
      <c r="U32" s="38">
        <v>30951099</v>
      </c>
      <c r="V32" s="112"/>
      <c r="W32" s="38">
        <v>3095929</v>
      </c>
      <c r="X32" s="112"/>
      <c r="Y32" s="38">
        <v>99289</v>
      </c>
      <c r="Z32" s="112"/>
      <c r="AA32" s="38">
        <v>3009183</v>
      </c>
      <c r="AB32" s="21"/>
      <c r="AC32" s="38">
        <v>-5045220</v>
      </c>
      <c r="AD32" s="118"/>
      <c r="AE32" s="38">
        <f>SUM(U32:AC32)</f>
        <v>32110280</v>
      </c>
      <c r="AF32" s="118"/>
      <c r="AG32" s="38">
        <f>SUM(C32:S32,AE32)</f>
        <v>32110280</v>
      </c>
      <c r="AH32" s="118"/>
      <c r="AI32" s="38">
        <v>0</v>
      </c>
      <c r="AJ32" s="118"/>
      <c r="AK32" s="38">
        <f>SUM(AG32:AI32)</f>
        <v>32110280</v>
      </c>
      <c r="AL32" s="118"/>
      <c r="AM32" s="38">
        <v>940583</v>
      </c>
      <c r="AN32" s="118"/>
      <c r="AO32" s="38">
        <f>SUM(AK32:AM32)</f>
        <v>33050863</v>
      </c>
      <c r="AQ32" s="115"/>
    </row>
    <row r="33" spans="1:43" ht="22">
      <c r="A33" s="2" t="s">
        <v>225</v>
      </c>
      <c r="B33" s="2"/>
      <c r="C33" s="35">
        <f>SUM(C28:C32)</f>
        <v>0</v>
      </c>
      <c r="D33" s="28"/>
      <c r="E33" s="35">
        <f>SUM(E28:E32)</f>
        <v>0</v>
      </c>
      <c r="F33" s="37"/>
      <c r="G33" s="35">
        <f>SUM(G28:G32)</f>
        <v>0</v>
      </c>
      <c r="H33" s="28"/>
      <c r="I33" s="35">
        <f>SUM(I28:I32)</f>
        <v>0</v>
      </c>
      <c r="J33" s="28"/>
      <c r="K33" s="35">
        <f>SUM(K28:K32)</f>
        <v>0</v>
      </c>
      <c r="L33" s="28"/>
      <c r="M33" s="35">
        <f>SUM(M28:M32)</f>
        <v>0</v>
      </c>
      <c r="N33" s="28"/>
      <c r="O33" s="35">
        <f>SUM(O28:O32)</f>
        <v>0</v>
      </c>
      <c r="P33" s="28"/>
      <c r="Q33" s="35">
        <f>SUM(Q28:Q32)</f>
        <v>14400694</v>
      </c>
      <c r="R33" s="37"/>
      <c r="S33" s="35">
        <f>SUM(S28:S32)</f>
        <v>0</v>
      </c>
      <c r="T33" s="119"/>
      <c r="U33" s="35">
        <f>SUM(U28:U32)</f>
        <v>30951099</v>
      </c>
      <c r="V33" s="28"/>
      <c r="W33" s="35">
        <f>SUM(W28:W32)</f>
        <v>3095929</v>
      </c>
      <c r="X33" s="28"/>
      <c r="Y33" s="35">
        <f>SUM(Y28:Y32)</f>
        <v>99289</v>
      </c>
      <c r="Z33" s="28"/>
      <c r="AA33" s="35">
        <f>SUM(AA28:AA32)</f>
        <v>3009183</v>
      </c>
      <c r="AB33" s="71"/>
      <c r="AC33" s="35">
        <f>SUM(AC28:AC32)</f>
        <v>-5045220</v>
      </c>
      <c r="AD33" s="119"/>
      <c r="AE33" s="35">
        <f>SUM(AE28:AE32)</f>
        <v>32110280</v>
      </c>
      <c r="AF33" s="119"/>
      <c r="AG33" s="35">
        <f>SUM(AG28:AG32)</f>
        <v>46510974</v>
      </c>
      <c r="AH33" s="119"/>
      <c r="AI33" s="35">
        <f>SUM(AI28:AI32)</f>
        <v>0</v>
      </c>
      <c r="AJ33" s="119"/>
      <c r="AK33" s="35">
        <f>SUM(C33:S33)+AE33</f>
        <v>46510974</v>
      </c>
      <c r="AL33" s="119"/>
      <c r="AM33" s="35">
        <f>SUM(AM29:AM32)</f>
        <v>1420833</v>
      </c>
      <c r="AN33" s="119"/>
      <c r="AO33" s="35">
        <f>SUM(AO28:AO32)</f>
        <v>47931807</v>
      </c>
      <c r="AP33" s="131"/>
      <c r="AQ33" s="115"/>
    </row>
    <row r="34" spans="1:43">
      <c r="A34" t="s">
        <v>247</v>
      </c>
      <c r="B34" s="87"/>
      <c r="C34" s="43">
        <v>0</v>
      </c>
      <c r="D34" s="112"/>
      <c r="E34" s="43">
        <v>0</v>
      </c>
      <c r="F34" s="43"/>
      <c r="G34" s="43">
        <v>0</v>
      </c>
      <c r="H34" s="112"/>
      <c r="I34" s="43">
        <v>0</v>
      </c>
      <c r="J34" s="112"/>
      <c r="K34" s="43">
        <v>0</v>
      </c>
      <c r="L34" s="112"/>
      <c r="M34" s="43">
        <v>0</v>
      </c>
      <c r="N34" s="112"/>
      <c r="O34" s="43">
        <v>0</v>
      </c>
      <c r="P34" s="112"/>
      <c r="Q34" s="43">
        <v>28300</v>
      </c>
      <c r="R34" s="43"/>
      <c r="S34" s="43">
        <v>0</v>
      </c>
      <c r="T34" s="118"/>
      <c r="U34" s="43">
        <v>-25125</v>
      </c>
      <c r="V34" s="43"/>
      <c r="W34" s="43">
        <v>0</v>
      </c>
      <c r="X34" s="43"/>
      <c r="Y34" s="43">
        <v>0</v>
      </c>
      <c r="Z34" s="43"/>
      <c r="AA34" s="43">
        <v>0</v>
      </c>
      <c r="AB34" s="43"/>
      <c r="AC34" s="43">
        <v>0</v>
      </c>
      <c r="AD34" s="43"/>
      <c r="AE34" s="43">
        <f>SUM(U34:AC34)</f>
        <v>-25125</v>
      </c>
      <c r="AF34" s="118"/>
      <c r="AG34" s="43">
        <f>SUM(C34:S34,AE34)</f>
        <v>3175</v>
      </c>
      <c r="AH34" s="118"/>
      <c r="AI34" s="43">
        <v>0</v>
      </c>
      <c r="AJ34" s="118"/>
      <c r="AK34" s="44">
        <f>SUM(AG34:AI34)</f>
        <v>3175</v>
      </c>
      <c r="AL34" s="118"/>
      <c r="AM34" s="43">
        <v>0</v>
      </c>
      <c r="AN34" s="118"/>
      <c r="AO34" s="43">
        <f>SUM(AK34:AM34)</f>
        <v>3175</v>
      </c>
    </row>
    <row r="35" spans="1:43" ht="22">
      <c r="A35" t="s">
        <v>248</v>
      </c>
      <c r="B35" s="2"/>
      <c r="C35" s="37"/>
      <c r="D35" s="28"/>
      <c r="E35" s="37"/>
      <c r="F35" s="37"/>
      <c r="G35" s="37"/>
      <c r="H35" s="28"/>
      <c r="I35" s="37"/>
      <c r="J35" s="28"/>
      <c r="K35" s="37"/>
      <c r="L35" s="28"/>
      <c r="M35" s="37"/>
      <c r="N35" s="28"/>
      <c r="O35" s="37"/>
      <c r="P35" s="28"/>
      <c r="Q35" s="37"/>
      <c r="R35" s="37"/>
      <c r="S35" s="37"/>
      <c r="T35" s="119"/>
      <c r="U35" s="37"/>
      <c r="V35" s="28"/>
      <c r="W35" s="37"/>
      <c r="X35" s="28"/>
      <c r="Y35" s="37"/>
      <c r="Z35" s="28"/>
      <c r="AA35" s="37"/>
      <c r="AB35" s="71"/>
      <c r="AC35" s="37"/>
      <c r="AD35" s="119"/>
      <c r="AE35" s="37"/>
      <c r="AF35" s="119"/>
      <c r="AG35" s="37"/>
      <c r="AH35" s="119"/>
      <c r="AI35" s="37"/>
      <c r="AJ35" s="119"/>
      <c r="AK35" s="37"/>
      <c r="AL35" s="119"/>
      <c r="AM35" s="37"/>
      <c r="AN35" s="119"/>
      <c r="AO35" s="37"/>
    </row>
    <row r="36" spans="1:43">
      <c r="A36" t="s">
        <v>249</v>
      </c>
      <c r="B36" s="87">
        <v>22</v>
      </c>
      <c r="C36" s="43">
        <v>0</v>
      </c>
      <c r="D36" s="112"/>
      <c r="E36" s="43">
        <v>0</v>
      </c>
      <c r="F36" s="43"/>
      <c r="G36" s="43">
        <v>0</v>
      </c>
      <c r="H36" s="112"/>
      <c r="I36" s="43">
        <v>0</v>
      </c>
      <c r="J36" s="112"/>
      <c r="K36" s="43">
        <v>0</v>
      </c>
      <c r="L36" s="112"/>
      <c r="M36" s="43">
        <v>0</v>
      </c>
      <c r="N36" s="112"/>
      <c r="O36" s="43">
        <v>0</v>
      </c>
      <c r="P36" s="112"/>
      <c r="Q36" s="43">
        <v>-687211</v>
      </c>
      <c r="R36" s="43"/>
      <c r="S36" s="43">
        <v>0</v>
      </c>
      <c r="T36" s="118"/>
      <c r="U36" s="43">
        <v>0</v>
      </c>
      <c r="V36" s="43"/>
      <c r="W36" s="43">
        <v>0</v>
      </c>
      <c r="X36" s="43"/>
      <c r="Y36" s="43">
        <v>0</v>
      </c>
      <c r="Z36" s="43"/>
      <c r="AA36" s="43">
        <v>0</v>
      </c>
      <c r="AB36" s="43"/>
      <c r="AC36" s="43">
        <v>0</v>
      </c>
      <c r="AD36" s="43"/>
      <c r="AE36" s="43">
        <f>SUM(U36:AC36)</f>
        <v>0</v>
      </c>
      <c r="AF36" s="118"/>
      <c r="AG36" s="43">
        <f>SUM(C36:S36,AE36)</f>
        <v>-687211</v>
      </c>
      <c r="AH36" s="118"/>
      <c r="AI36" s="43">
        <v>0</v>
      </c>
      <c r="AJ36" s="118"/>
      <c r="AK36" s="44">
        <f>SUM(AG36:AI36)</f>
        <v>-687211</v>
      </c>
      <c r="AL36" s="118"/>
      <c r="AM36" s="43">
        <v>0</v>
      </c>
      <c r="AN36" s="118"/>
      <c r="AO36" s="43">
        <f>SUM(AK36:AM36)</f>
        <v>-687211</v>
      </c>
    </row>
    <row r="37" spans="1:43" ht="22.5" thickBot="1">
      <c r="A37" s="20" t="s">
        <v>250</v>
      </c>
      <c r="B37" s="20"/>
      <c r="C37" s="120">
        <f>C13+C33+C27+C36+C34</f>
        <v>8611242</v>
      </c>
      <c r="D37" s="9"/>
      <c r="E37" s="120">
        <f>E13+E33+E27+E36+E34</f>
        <v>57298909</v>
      </c>
      <c r="F37" s="9"/>
      <c r="G37" s="120">
        <f>G13+G33+G27+G36+G34</f>
        <v>3548471</v>
      </c>
      <c r="H37" s="9"/>
      <c r="I37" s="120">
        <f>I13+I33+I27+I36+I34</f>
        <v>4500040</v>
      </c>
      <c r="J37" s="9"/>
      <c r="K37" s="120">
        <f>K13+K33+K27+K36+K34</f>
        <v>-9917</v>
      </c>
      <c r="L37" s="9"/>
      <c r="M37" s="120">
        <f>M13+M33+M27+M36+M34</f>
        <v>929166</v>
      </c>
      <c r="N37" s="9"/>
      <c r="O37" s="120">
        <f>O13+O33+O27+O36+O34</f>
        <v>7062578</v>
      </c>
      <c r="P37" s="9"/>
      <c r="Q37" s="120">
        <f>Q13+Q33+Q27+Q36+Q34</f>
        <v>129862129</v>
      </c>
      <c r="R37" s="127"/>
      <c r="S37" s="120">
        <f>S13+S33+S27+S36+S34</f>
        <v>-11150227</v>
      </c>
      <c r="T37" s="9"/>
      <c r="U37" s="120">
        <f>U13+U33+U27+U36+U34</f>
        <v>54385118</v>
      </c>
      <c r="V37" s="9"/>
      <c r="W37" s="120">
        <f>W13+W33+W27+W36+W34</f>
        <v>2865384</v>
      </c>
      <c r="X37" s="9"/>
      <c r="Y37" s="120">
        <f>Y13+Y33+Y27+Y36+Y34</f>
        <v>99289</v>
      </c>
      <c r="Z37" s="9"/>
      <c r="AA37" s="120">
        <f>AA13+AA33+AA27+AA36+AA34</f>
        <v>5755847</v>
      </c>
      <c r="AB37" s="9"/>
      <c r="AC37" s="120">
        <f>AC13+AC33+AC27+AC36+AC34</f>
        <v>-22705384</v>
      </c>
      <c r="AD37" s="9"/>
      <c r="AE37" s="120">
        <f>AE13+AE33+AE27+AE36+AE34</f>
        <v>40400254</v>
      </c>
      <c r="AF37" s="9"/>
      <c r="AG37" s="120">
        <f>AG13+AG33+AG27+AG36+AG34</f>
        <v>241052645</v>
      </c>
      <c r="AH37" s="9"/>
      <c r="AI37" s="120">
        <f>AI13+AI33+AI27+AI36+AI34</f>
        <v>15000000</v>
      </c>
      <c r="AJ37" s="9"/>
      <c r="AK37" s="120">
        <f>AK13+AK33+AK27+AK36+AK34</f>
        <v>256052645</v>
      </c>
      <c r="AL37" s="9"/>
      <c r="AM37" s="120">
        <f>AM13+AM33+AM27+AM36+AM34</f>
        <v>43790900</v>
      </c>
      <c r="AN37" s="9"/>
      <c r="AO37" s="120">
        <f>AO13+AO33+AO27+AO36+AO34</f>
        <v>299843545</v>
      </c>
    </row>
    <row r="38" spans="1:43" ht="22" thickTop="1"/>
    <row r="39" spans="1:43">
      <c r="C39" s="131"/>
      <c r="E39" s="131"/>
      <c r="G39" s="131"/>
      <c r="I39" s="131"/>
      <c r="K39" s="131"/>
      <c r="M39" s="131"/>
      <c r="O39" s="131"/>
      <c r="Q39" s="131"/>
      <c r="S39" s="131"/>
      <c r="AE39" s="131"/>
      <c r="AG39" s="131"/>
      <c r="AI39" s="131"/>
      <c r="AK39" s="131"/>
      <c r="AM39" s="131"/>
      <c r="AO39" s="131"/>
    </row>
    <row r="40" spans="1:43" s="93" customFormat="1" ht="23">
      <c r="C40" s="145"/>
      <c r="E40" s="145"/>
      <c r="G40" s="145"/>
      <c r="I40" s="145"/>
      <c r="K40" s="145"/>
      <c r="M40" s="145"/>
      <c r="O40" s="145"/>
      <c r="Q40" s="145"/>
      <c r="S40" s="145"/>
      <c r="U40" s="145"/>
      <c r="AE40" s="145"/>
      <c r="AG40" s="145"/>
      <c r="AI40" s="145"/>
      <c r="AK40" s="145"/>
      <c r="AM40" s="145"/>
      <c r="AO40" s="145"/>
    </row>
    <row r="42" spans="1:43">
      <c r="C42" s="131"/>
      <c r="E42" s="131"/>
      <c r="G42" s="131"/>
      <c r="I42" s="131"/>
      <c r="K42" s="131"/>
      <c r="M42" s="131"/>
      <c r="O42" s="131"/>
      <c r="Q42" s="131"/>
      <c r="S42" s="131"/>
      <c r="U42" s="131"/>
      <c r="W42" s="131"/>
      <c r="AA42" s="131"/>
      <c r="AC42" s="131"/>
      <c r="AE42" s="131"/>
      <c r="AG42" s="131"/>
      <c r="AI42" s="131"/>
      <c r="AK42" s="131"/>
      <c r="AM42" s="131"/>
      <c r="AO42" s="131"/>
    </row>
    <row r="43" spans="1:43">
      <c r="C43" s="131"/>
      <c r="E43" s="131"/>
      <c r="G43" s="131"/>
      <c r="I43" s="131"/>
      <c r="K43" s="131"/>
      <c r="M43" s="131"/>
      <c r="O43" s="131"/>
      <c r="Q43" s="131"/>
      <c r="S43" s="131"/>
      <c r="U43" s="131"/>
      <c r="W43" s="131"/>
      <c r="Y43" s="131"/>
      <c r="AA43" s="131"/>
      <c r="AC43" s="131"/>
      <c r="AE43" s="131"/>
      <c r="AG43" s="131"/>
      <c r="AI43" s="131"/>
      <c r="AK43" s="131"/>
      <c r="AM43" s="131"/>
      <c r="AO43" s="131"/>
    </row>
  </sheetData>
  <mergeCells count="2">
    <mergeCell ref="C4:AO4"/>
    <mergeCell ref="U5:AE5"/>
  </mergeCells>
  <pageMargins left="0.35" right="0.25" top="0.48" bottom="0.5" header="0.5" footer="0.5"/>
  <pageSetup paperSize="9" scale="39" firstPageNumber="15" orientation="landscape" useFirstPageNumber="1" r:id="rId1"/>
  <headerFooter>
    <oddFooter>&amp;L หมายเหตุประกอบงบการเงินเป็นส่วนหนึ่งของงบการเงินนี้
&amp;C&amp;14&amp;P</oddFooter>
  </headerFooter>
  <customProperties>
    <customPr name="OrphanNamesChecked" r:id="rId2"/>
  </customProperties>
  <ignoredErrors>
    <ignoredError sqref="AK33 AG33 AE33 AO33" formula="1"/>
    <ignoredError sqref="AG31 AG3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DAF49-E2F2-48DA-907C-9A25D386D679}">
  <dimension ref="A1:AQ42"/>
  <sheetViews>
    <sheetView view="pageBreakPreview" topLeftCell="A12" zoomScale="70" zoomScaleNormal="100" zoomScaleSheetLayoutView="70" workbookViewId="0">
      <selection activeCell="D45" sqref="D45"/>
    </sheetView>
  </sheetViews>
  <sheetFormatPr defaultColWidth="9" defaultRowHeight="21.5"/>
  <cols>
    <col min="1" max="1" width="70.3984375" customWidth="1"/>
    <col min="2" max="2" width="10" customWidth="1"/>
    <col min="3" max="3" width="11.8984375" customWidth="1"/>
    <col min="4" max="4" width="1.09765625" customWidth="1"/>
    <col min="5" max="5" width="14.09765625" bestFit="1" customWidth="1"/>
    <col min="6" max="6" width="1.09765625" customWidth="1"/>
    <col min="7" max="7" width="12.09765625" customWidth="1"/>
    <col min="8" max="8" width="1.09765625" customWidth="1"/>
    <col min="9" max="9" width="13.69921875" customWidth="1"/>
    <col min="10" max="10" width="1.09765625" customWidth="1"/>
    <col min="11" max="11" width="15.69921875" customWidth="1"/>
    <col min="12" max="12" width="1.09765625" customWidth="1"/>
    <col min="13" max="13" width="11.8984375" customWidth="1"/>
    <col min="14" max="14" width="1.09765625" customWidth="1"/>
    <col min="15" max="15" width="11.8984375" customWidth="1"/>
    <col min="16" max="16" width="1.09765625" customWidth="1"/>
    <col min="17" max="17" width="15.09765625" bestFit="1" customWidth="1"/>
    <col min="18" max="18" width="1.09765625" customWidth="1"/>
    <col min="19" max="19" width="16" bestFit="1" customWidth="1"/>
    <col min="20" max="20" width="1.09765625" customWidth="1"/>
    <col min="21" max="21" width="15.3984375" bestFit="1" customWidth="1"/>
    <col min="22" max="22" width="1.09765625" customWidth="1"/>
    <col min="23" max="23" width="15.3984375" bestFit="1" customWidth="1"/>
    <col min="24" max="24" width="1.3984375" customWidth="1"/>
    <col min="25" max="25" width="16.09765625" bestFit="1" customWidth="1"/>
    <col min="26" max="26" width="1.3984375" customWidth="1"/>
    <col min="27" max="27" width="20.09765625" bestFit="1" customWidth="1"/>
    <col min="28" max="28" width="1.09765625" customWidth="1"/>
    <col min="29" max="29" width="18.59765625" bestFit="1" customWidth="1"/>
    <col min="30" max="30" width="1.09765625" customWidth="1"/>
    <col min="31" max="31" width="14.59765625" customWidth="1"/>
    <col min="32" max="32" width="1.09765625" customWidth="1"/>
    <col min="33" max="33" width="18.69921875" customWidth="1"/>
    <col min="34" max="34" width="1.09765625" customWidth="1"/>
    <col min="35" max="35" width="17.09765625" customWidth="1"/>
    <col min="36" max="36" width="1.3984375" customWidth="1"/>
    <col min="37" max="37" width="17.8984375" bestFit="1" customWidth="1"/>
    <col min="38" max="38" width="1.09765625" customWidth="1"/>
    <col min="39" max="39" width="14" bestFit="1" customWidth="1"/>
    <col min="40" max="40" width="1.09765625" customWidth="1"/>
    <col min="41" max="41" width="18.09765625" customWidth="1"/>
  </cols>
  <sheetData>
    <row r="1" spans="1:41" ht="24.5">
      <c r="A1" s="121" t="s">
        <v>0</v>
      </c>
      <c r="B1" s="121"/>
      <c r="C1" s="59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59"/>
      <c r="V1" s="122"/>
      <c r="W1" s="59"/>
      <c r="X1" s="122"/>
      <c r="Y1" s="59"/>
      <c r="Z1" s="122"/>
      <c r="AA1" s="59"/>
      <c r="AB1" s="122"/>
      <c r="AC1" s="59"/>
      <c r="AD1" s="59"/>
      <c r="AE1" s="59"/>
      <c r="AF1" s="59"/>
      <c r="AG1" s="59"/>
      <c r="AH1" s="59"/>
      <c r="AI1" s="59"/>
      <c r="AJ1" s="59"/>
      <c r="AK1" s="122"/>
      <c r="AL1" s="122"/>
      <c r="AM1" s="59"/>
      <c r="AN1" s="122"/>
    </row>
    <row r="2" spans="1:41" ht="24.5">
      <c r="A2" s="121" t="s">
        <v>154</v>
      </c>
      <c r="B2" s="121"/>
      <c r="C2" s="114"/>
      <c r="D2" s="122"/>
      <c r="E2" s="114"/>
      <c r="F2" s="122"/>
      <c r="G2" s="114"/>
      <c r="H2" s="122"/>
      <c r="I2" s="114"/>
      <c r="J2" s="122"/>
      <c r="K2" s="114"/>
      <c r="L2" s="122"/>
      <c r="M2" s="114"/>
      <c r="N2" s="122"/>
      <c r="O2" s="114"/>
      <c r="P2" s="122"/>
      <c r="Q2" s="114"/>
      <c r="R2" s="122"/>
      <c r="S2" s="114"/>
      <c r="T2" s="122"/>
      <c r="U2" s="114"/>
      <c r="V2" s="122"/>
      <c r="W2" s="114"/>
      <c r="X2" s="122"/>
      <c r="Y2" s="114"/>
      <c r="Z2" s="122"/>
      <c r="AA2" s="114"/>
      <c r="AB2" s="122"/>
      <c r="AC2" s="114"/>
      <c r="AD2" s="59"/>
      <c r="AE2" s="114"/>
      <c r="AF2" s="59"/>
      <c r="AG2" s="114"/>
      <c r="AH2" s="59"/>
      <c r="AI2" s="114"/>
      <c r="AJ2" s="59"/>
      <c r="AK2" s="114"/>
      <c r="AL2" s="122"/>
      <c r="AM2" s="114"/>
      <c r="AN2" s="122"/>
      <c r="AO2" s="114"/>
    </row>
    <row r="3" spans="1:41" ht="24.5">
      <c r="A3" s="121"/>
      <c r="B3" s="121"/>
      <c r="C3" s="114"/>
      <c r="D3" s="59"/>
      <c r="E3" s="114"/>
      <c r="F3" s="59"/>
      <c r="G3" s="114"/>
      <c r="H3" s="59"/>
      <c r="I3" s="114"/>
      <c r="J3" s="59"/>
      <c r="K3" s="114"/>
      <c r="L3" s="59"/>
      <c r="M3" s="114"/>
      <c r="N3" s="59"/>
      <c r="O3" s="114"/>
      <c r="P3" s="59"/>
      <c r="Q3" s="83"/>
      <c r="R3" s="59"/>
      <c r="S3" s="114"/>
      <c r="T3" s="59"/>
      <c r="U3" s="114"/>
      <c r="V3" s="59"/>
      <c r="W3" s="114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12" t="s">
        <v>2</v>
      </c>
    </row>
    <row r="4" spans="1:41" ht="23">
      <c r="A4" s="121"/>
      <c r="B4" s="121"/>
      <c r="C4" s="175" t="s">
        <v>3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</row>
    <row r="5" spans="1:41" ht="22">
      <c r="A5" s="20"/>
      <c r="B5" s="20"/>
      <c r="C5" s="2"/>
      <c r="D5" s="2"/>
      <c r="E5" s="2"/>
      <c r="F5" s="2"/>
      <c r="G5" s="2"/>
      <c r="H5" s="2"/>
      <c r="J5" s="2"/>
      <c r="K5" s="18"/>
      <c r="L5" s="2"/>
      <c r="M5" s="2"/>
      <c r="N5" s="2"/>
      <c r="O5" s="2"/>
      <c r="P5" s="2"/>
      <c r="Q5" s="2"/>
      <c r="R5" s="2"/>
      <c r="S5" s="2"/>
      <c r="T5" s="2"/>
      <c r="U5" s="181" t="s">
        <v>87</v>
      </c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ht="22">
      <c r="A6" s="20"/>
      <c r="B6" s="20"/>
      <c r="C6" s="2"/>
      <c r="D6" s="2"/>
      <c r="E6" s="2"/>
      <c r="F6" s="2"/>
      <c r="G6" s="2"/>
      <c r="H6" s="2"/>
      <c r="I6" s="18" t="s">
        <v>174</v>
      </c>
      <c r="J6" s="2"/>
      <c r="K6" s="18"/>
      <c r="L6" s="2"/>
      <c r="M6" s="2"/>
      <c r="N6" s="2"/>
      <c r="O6" s="2"/>
      <c r="P6" s="2"/>
      <c r="Q6" s="2"/>
      <c r="R6" s="2"/>
      <c r="S6" s="115"/>
      <c r="T6" s="2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ht="22">
      <c r="A7" s="20"/>
      <c r="B7" s="20"/>
      <c r="C7" s="2"/>
      <c r="D7" s="2"/>
      <c r="E7" s="2"/>
      <c r="F7" s="2"/>
      <c r="G7" s="2"/>
      <c r="H7" s="2"/>
      <c r="I7" s="18" t="s">
        <v>228</v>
      </c>
      <c r="J7" s="2"/>
      <c r="K7" s="18"/>
      <c r="L7" s="2"/>
      <c r="M7" s="2"/>
      <c r="N7" s="2"/>
      <c r="O7" s="2"/>
      <c r="P7" s="2"/>
      <c r="Q7" s="2"/>
      <c r="R7" s="2"/>
      <c r="S7" s="2"/>
      <c r="T7" s="2"/>
      <c r="U7" s="18"/>
      <c r="V7" s="18"/>
      <c r="W7" s="18" t="s">
        <v>161</v>
      </c>
      <c r="X7" s="18"/>
      <c r="Y7" s="18" t="s">
        <v>155</v>
      </c>
      <c r="Z7" s="18"/>
      <c r="AA7" s="18" t="s">
        <v>155</v>
      </c>
      <c r="AB7" s="18"/>
      <c r="AC7" s="18"/>
      <c r="AD7" s="18"/>
      <c r="AE7" s="18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ht="22">
      <c r="A8" s="20"/>
      <c r="B8" s="20"/>
      <c r="C8" s="2"/>
      <c r="D8" s="2"/>
      <c r="E8" s="2"/>
      <c r="F8" s="2"/>
      <c r="G8" s="2"/>
      <c r="H8" s="2"/>
      <c r="I8" s="18" t="s">
        <v>159</v>
      </c>
      <c r="J8" s="2"/>
      <c r="K8" s="18" t="s">
        <v>229</v>
      </c>
      <c r="L8" s="2"/>
      <c r="M8" s="2"/>
      <c r="N8" s="2"/>
      <c r="O8" s="2"/>
      <c r="P8" s="2"/>
      <c r="Q8" s="2"/>
      <c r="R8" s="2"/>
      <c r="S8" s="2"/>
      <c r="T8" s="2"/>
      <c r="V8" s="18"/>
      <c r="W8" s="18" t="s">
        <v>232</v>
      </c>
      <c r="X8" s="18"/>
      <c r="Y8" s="18" t="s">
        <v>230</v>
      </c>
      <c r="Z8" s="18"/>
      <c r="AA8" s="18" t="s">
        <v>158</v>
      </c>
      <c r="AB8" s="18"/>
      <c r="AC8" s="18"/>
      <c r="AD8" s="18"/>
      <c r="AE8" s="18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>
      <c r="A9" s="123"/>
      <c r="B9" s="123"/>
      <c r="C9" s="18"/>
      <c r="E9" s="18"/>
      <c r="F9" s="18"/>
      <c r="G9" s="18"/>
      <c r="H9" s="18"/>
      <c r="I9" s="18" t="s">
        <v>165</v>
      </c>
      <c r="J9" s="18"/>
      <c r="K9" s="18" t="s">
        <v>231</v>
      </c>
      <c r="L9" s="18"/>
      <c r="M9" s="18"/>
      <c r="N9" s="18"/>
      <c r="O9" s="18"/>
      <c r="P9" s="18"/>
      <c r="Q9" s="18"/>
      <c r="R9" s="18"/>
      <c r="T9" s="18"/>
      <c r="U9" s="18" t="s">
        <v>161</v>
      </c>
      <c r="V9" s="18"/>
      <c r="W9" s="18" t="s">
        <v>162</v>
      </c>
      <c r="X9" s="18"/>
      <c r="Y9" s="18" t="s">
        <v>233</v>
      </c>
      <c r="Z9" s="18"/>
      <c r="AA9" s="18" t="s">
        <v>163</v>
      </c>
      <c r="AB9" s="18"/>
      <c r="AC9" s="18" t="s">
        <v>164</v>
      </c>
      <c r="AD9" s="18"/>
      <c r="AE9" s="18" t="s">
        <v>88</v>
      </c>
      <c r="AG9" s="55"/>
      <c r="AI9" s="55"/>
      <c r="AK9" s="55"/>
      <c r="AL9" s="18"/>
      <c r="AM9" s="18"/>
      <c r="AN9" s="55"/>
      <c r="AO9" s="124"/>
    </row>
    <row r="10" spans="1:41">
      <c r="A10" s="123"/>
      <c r="B10" s="123"/>
      <c r="C10" s="18" t="s">
        <v>234</v>
      </c>
      <c r="E10" s="18"/>
      <c r="F10" s="18"/>
      <c r="G10" s="18"/>
      <c r="H10" s="18"/>
      <c r="I10" s="18" t="s">
        <v>175</v>
      </c>
      <c r="J10" s="18"/>
      <c r="K10" s="18" t="s">
        <v>235</v>
      </c>
      <c r="L10" s="18"/>
      <c r="M10" s="18"/>
      <c r="N10" s="18"/>
      <c r="O10" s="18" t="s">
        <v>177</v>
      </c>
      <c r="P10" s="18"/>
      <c r="Q10" s="18" t="s">
        <v>81</v>
      </c>
      <c r="R10" s="18"/>
      <c r="T10" s="18"/>
      <c r="U10" s="55" t="s">
        <v>162</v>
      </c>
      <c r="V10" s="18"/>
      <c r="W10" s="55" t="s">
        <v>167</v>
      </c>
      <c r="X10" s="18"/>
      <c r="Y10" s="55" t="s">
        <v>236</v>
      </c>
      <c r="Z10" s="18"/>
      <c r="AA10" s="55" t="s">
        <v>168</v>
      </c>
      <c r="AB10" s="18"/>
      <c r="AC10" s="18" t="s">
        <v>169</v>
      </c>
      <c r="AD10" s="18"/>
      <c r="AE10" s="18" t="s">
        <v>170</v>
      </c>
      <c r="AI10" s="18" t="s">
        <v>171</v>
      </c>
      <c r="AK10" s="55" t="s">
        <v>172</v>
      </c>
      <c r="AL10" s="18"/>
      <c r="AM10" s="18" t="s">
        <v>165</v>
      </c>
      <c r="AN10" s="55"/>
      <c r="AO10" s="124"/>
    </row>
    <row r="11" spans="1:41">
      <c r="A11" s="123"/>
      <c r="B11" s="123"/>
      <c r="C11" s="18" t="s">
        <v>173</v>
      </c>
      <c r="D11" s="18"/>
      <c r="E11" s="18" t="s">
        <v>174</v>
      </c>
      <c r="F11" s="18"/>
      <c r="G11" s="18"/>
      <c r="H11" s="18"/>
      <c r="I11" s="18" t="s">
        <v>251</v>
      </c>
      <c r="J11" s="18"/>
      <c r="K11" s="18" t="s">
        <v>237</v>
      </c>
      <c r="L11" s="18"/>
      <c r="M11" s="18" t="s">
        <v>177</v>
      </c>
      <c r="N11" s="18"/>
      <c r="O11" s="18" t="s">
        <v>179</v>
      </c>
      <c r="P11" s="18"/>
      <c r="Q11" s="18" t="s">
        <v>178</v>
      </c>
      <c r="R11" s="18"/>
      <c r="S11" s="18" t="s">
        <v>179</v>
      </c>
      <c r="T11" s="18"/>
      <c r="U11" s="55" t="s">
        <v>180</v>
      </c>
      <c r="V11" s="18"/>
      <c r="W11" s="55" t="s">
        <v>181</v>
      </c>
      <c r="X11" s="18"/>
      <c r="Y11" s="55" t="s">
        <v>238</v>
      </c>
      <c r="Z11" s="18"/>
      <c r="AA11" s="55" t="s">
        <v>182</v>
      </c>
      <c r="AB11" s="18"/>
      <c r="AC11" s="18" t="s">
        <v>183</v>
      </c>
      <c r="AD11" s="18"/>
      <c r="AE11" s="18" t="s">
        <v>184</v>
      </c>
      <c r="AF11" s="18"/>
      <c r="AG11" s="18"/>
      <c r="AH11" s="18"/>
      <c r="AI11" s="18" t="s">
        <v>185</v>
      </c>
      <c r="AJ11" s="18"/>
      <c r="AK11" s="55" t="s">
        <v>186</v>
      </c>
      <c r="AL11" s="18"/>
      <c r="AM11" s="18" t="s">
        <v>187</v>
      </c>
      <c r="AN11" s="55"/>
      <c r="AO11" s="18" t="s">
        <v>172</v>
      </c>
    </row>
    <row r="12" spans="1:41">
      <c r="A12" s="116"/>
      <c r="B12" s="87" t="s">
        <v>7</v>
      </c>
      <c r="C12" s="62" t="s">
        <v>188</v>
      </c>
      <c r="D12" s="18"/>
      <c r="E12" s="62" t="s">
        <v>189</v>
      </c>
      <c r="F12" s="18"/>
      <c r="G12" s="56" t="s">
        <v>77</v>
      </c>
      <c r="H12" s="18"/>
      <c r="I12" s="62" t="s">
        <v>252</v>
      </c>
      <c r="J12" s="18"/>
      <c r="K12" s="62" t="s">
        <v>239</v>
      </c>
      <c r="L12" s="18"/>
      <c r="M12" s="62" t="s">
        <v>192</v>
      </c>
      <c r="N12" s="18"/>
      <c r="O12" s="62" t="s">
        <v>194</v>
      </c>
      <c r="P12" s="18"/>
      <c r="Q12" s="62" t="s">
        <v>193</v>
      </c>
      <c r="R12" s="18"/>
      <c r="S12" s="62" t="s">
        <v>194</v>
      </c>
      <c r="T12" s="18"/>
      <c r="U12" s="56" t="s">
        <v>195</v>
      </c>
      <c r="V12" s="18"/>
      <c r="W12" s="56" t="s">
        <v>196</v>
      </c>
      <c r="X12" s="18"/>
      <c r="Y12" s="56" t="s">
        <v>240</v>
      </c>
      <c r="Z12" s="18"/>
      <c r="AA12" s="56" t="s">
        <v>197</v>
      </c>
      <c r="AB12" s="18"/>
      <c r="AC12" s="62" t="s">
        <v>198</v>
      </c>
      <c r="AD12" s="18"/>
      <c r="AE12" s="62" t="s">
        <v>70</v>
      </c>
      <c r="AF12" s="18"/>
      <c r="AG12" s="62" t="s">
        <v>88</v>
      </c>
      <c r="AH12" s="18"/>
      <c r="AI12" s="62" t="s">
        <v>199</v>
      </c>
      <c r="AJ12" s="18"/>
      <c r="AK12" s="56" t="s">
        <v>200</v>
      </c>
      <c r="AL12" s="18"/>
      <c r="AM12" s="62" t="s">
        <v>201</v>
      </c>
      <c r="AN12" s="55"/>
      <c r="AO12" s="62" t="s">
        <v>186</v>
      </c>
    </row>
    <row r="13" spans="1:41" ht="22">
      <c r="A13" s="20" t="s">
        <v>253</v>
      </c>
      <c r="B13" s="20"/>
    </row>
    <row r="14" spans="1:41" ht="22">
      <c r="A14" s="20" t="s">
        <v>254</v>
      </c>
      <c r="B14" s="20"/>
      <c r="C14" s="37">
        <v>8611242</v>
      </c>
      <c r="D14" s="28"/>
      <c r="E14" s="37">
        <v>57298909</v>
      </c>
      <c r="F14" s="37"/>
      <c r="G14" s="37">
        <v>3548471</v>
      </c>
      <c r="H14" s="28"/>
      <c r="I14" s="37">
        <v>4500040</v>
      </c>
      <c r="J14" s="28"/>
      <c r="K14" s="37">
        <v>-9917</v>
      </c>
      <c r="L14" s="28"/>
      <c r="M14" s="37">
        <v>929166</v>
      </c>
      <c r="N14" s="28"/>
      <c r="O14" s="37">
        <f>'CH 15'!O37</f>
        <v>7062578</v>
      </c>
      <c r="P14" s="28"/>
      <c r="Q14" s="37">
        <f>'CH 15'!Q37</f>
        <v>129862129</v>
      </c>
      <c r="R14" s="37"/>
      <c r="S14" s="37">
        <v>-11150227</v>
      </c>
      <c r="T14" s="28"/>
      <c r="U14" s="37">
        <v>54385118</v>
      </c>
      <c r="V14" s="28"/>
      <c r="W14" s="37">
        <v>2865384</v>
      </c>
      <c r="X14" s="28"/>
      <c r="Y14" s="37">
        <v>99289</v>
      </c>
      <c r="Z14" s="28"/>
      <c r="AA14" s="37">
        <v>5755847</v>
      </c>
      <c r="AB14" s="28"/>
      <c r="AC14" s="37">
        <v>-22705384</v>
      </c>
      <c r="AD14" s="28"/>
      <c r="AE14" s="37">
        <f>SUM(U14:AC14)</f>
        <v>40400254</v>
      </c>
      <c r="AF14" s="28"/>
      <c r="AG14" s="37">
        <f>SUM(C14:S14,AE14)</f>
        <v>241052645</v>
      </c>
      <c r="AH14" s="28"/>
      <c r="AI14" s="37">
        <v>15000000</v>
      </c>
      <c r="AJ14" s="28"/>
      <c r="AK14" s="37">
        <f>SUM(AG14:AI14)</f>
        <v>256052645</v>
      </c>
      <c r="AL14" s="125"/>
      <c r="AM14" s="37">
        <v>43790900</v>
      </c>
      <c r="AN14" s="125"/>
      <c r="AO14" s="37">
        <f>SUM(AK14:AM14)</f>
        <v>299843545</v>
      </c>
    </row>
    <row r="15" spans="1:41" ht="22">
      <c r="A15" s="2" t="s">
        <v>206</v>
      </c>
      <c r="B15" s="2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26"/>
      <c r="AH15" s="9"/>
      <c r="AI15" s="126"/>
      <c r="AJ15" s="9"/>
      <c r="AK15" s="126"/>
      <c r="AL15" s="9"/>
      <c r="AM15" s="9"/>
      <c r="AN15" s="9"/>
      <c r="AO15" s="9"/>
    </row>
    <row r="16" spans="1:41" ht="22">
      <c r="A16" s="16" t="s">
        <v>361</v>
      </c>
      <c r="B16" s="16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37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26"/>
      <c r="AH16" s="9"/>
      <c r="AI16" s="126"/>
      <c r="AJ16" s="9"/>
      <c r="AK16" s="126"/>
      <c r="AL16" s="9"/>
      <c r="AM16" s="9"/>
      <c r="AN16" s="9"/>
      <c r="AO16" s="9"/>
    </row>
    <row r="17" spans="1:43" ht="22">
      <c r="A17" t="s">
        <v>208</v>
      </c>
      <c r="B17" s="87"/>
      <c r="C17" s="44">
        <v>0</v>
      </c>
      <c r="D17" s="19"/>
      <c r="E17" s="43">
        <v>0</v>
      </c>
      <c r="F17" s="43"/>
      <c r="G17" s="43">
        <v>0</v>
      </c>
      <c r="H17" s="43"/>
      <c r="I17" s="43">
        <v>0</v>
      </c>
      <c r="J17" s="43"/>
      <c r="K17" s="43">
        <v>0</v>
      </c>
      <c r="L17" s="43"/>
      <c r="M17" s="43">
        <v>0</v>
      </c>
      <c r="N17" s="43"/>
      <c r="O17" s="43">
        <v>0</v>
      </c>
      <c r="P17" s="43"/>
      <c r="Q17" s="43">
        <v>-2762303</v>
      </c>
      <c r="R17" s="43"/>
      <c r="S17" s="43">
        <v>0</v>
      </c>
      <c r="T17" s="113"/>
      <c r="U17" s="43">
        <v>0</v>
      </c>
      <c r="V17" s="43"/>
      <c r="W17" s="43">
        <v>0</v>
      </c>
      <c r="X17" s="43"/>
      <c r="Y17" s="43">
        <v>0</v>
      </c>
      <c r="Z17" s="43"/>
      <c r="AA17" s="43">
        <v>0</v>
      </c>
      <c r="AB17" s="43"/>
      <c r="AC17" s="43">
        <v>0</v>
      </c>
      <c r="AD17" s="43"/>
      <c r="AE17" s="43">
        <f>SUM(U17:AC17)</f>
        <v>0</v>
      </c>
      <c r="AF17" s="28"/>
      <c r="AG17" s="43">
        <f>SUM(C17:S17,AE17)</f>
        <v>-2762303</v>
      </c>
      <c r="AH17" s="28"/>
      <c r="AI17" s="43">
        <v>0</v>
      </c>
      <c r="AJ17" s="28"/>
      <c r="AK17" s="44">
        <f>SUM(AG17:AI17)</f>
        <v>-2762303</v>
      </c>
      <c r="AL17" s="125"/>
      <c r="AM17" s="43">
        <v>-755214</v>
      </c>
      <c r="AN17" s="125"/>
      <c r="AO17" s="43">
        <f>SUM(AK17:AM17)</f>
        <v>-3517517</v>
      </c>
    </row>
    <row r="18" spans="1:43" ht="22">
      <c r="A18" s="116" t="s">
        <v>209</v>
      </c>
      <c r="B18" s="87">
        <v>18</v>
      </c>
      <c r="C18" s="43">
        <v>0</v>
      </c>
      <c r="D18" s="112"/>
      <c r="E18" s="43">
        <v>0</v>
      </c>
      <c r="F18" s="43"/>
      <c r="G18" s="43">
        <v>0</v>
      </c>
      <c r="H18" s="43"/>
      <c r="I18" s="43">
        <v>0</v>
      </c>
      <c r="J18" s="43"/>
      <c r="K18" s="43">
        <v>0</v>
      </c>
      <c r="L18" s="43"/>
      <c r="M18" s="43">
        <v>0</v>
      </c>
      <c r="N18" s="43"/>
      <c r="O18" s="43">
        <v>2692197</v>
      </c>
      <c r="P18" s="43"/>
      <c r="Q18" s="43">
        <v>-2692197</v>
      </c>
      <c r="R18" s="43"/>
      <c r="S18" s="43">
        <v>-3225147</v>
      </c>
      <c r="T18" s="113"/>
      <c r="U18" s="43">
        <v>0</v>
      </c>
      <c r="V18" s="43"/>
      <c r="W18" s="43">
        <v>0</v>
      </c>
      <c r="X18" s="43"/>
      <c r="Y18" s="43">
        <v>0</v>
      </c>
      <c r="Z18" s="43"/>
      <c r="AA18" s="43">
        <v>0</v>
      </c>
      <c r="AB18" s="43"/>
      <c r="AC18" s="43">
        <v>0</v>
      </c>
      <c r="AD18" s="43"/>
      <c r="AE18" s="43">
        <f>SUM(U18:AC18)</f>
        <v>0</v>
      </c>
      <c r="AF18" s="28"/>
      <c r="AG18" s="43">
        <f>SUM(C18:S18,AE18)</f>
        <v>-3225147</v>
      </c>
      <c r="AH18" s="28"/>
      <c r="AI18" s="43">
        <v>0</v>
      </c>
      <c r="AJ18" s="28"/>
      <c r="AK18" s="44">
        <f>SUM(AG18:AI18)</f>
        <v>-3225147</v>
      </c>
      <c r="AL18" s="125"/>
      <c r="AM18" s="43">
        <v>0</v>
      </c>
      <c r="AN18" s="125"/>
      <c r="AO18" s="43">
        <f>SUM(AK18:AM18)</f>
        <v>-3225147</v>
      </c>
    </row>
    <row r="19" spans="1:43" ht="22">
      <c r="A19" t="s">
        <v>255</v>
      </c>
      <c r="B19" s="87">
        <v>18</v>
      </c>
      <c r="C19" s="38">
        <v>-197673</v>
      </c>
      <c r="D19" s="112"/>
      <c r="E19" s="38">
        <v>-1294884</v>
      </c>
      <c r="F19" s="43"/>
      <c r="G19" s="38">
        <v>0</v>
      </c>
      <c r="H19" s="43"/>
      <c r="I19" s="38">
        <v>0</v>
      </c>
      <c r="J19" s="43"/>
      <c r="K19" s="38">
        <v>0</v>
      </c>
      <c r="L19" s="43"/>
      <c r="M19" s="38">
        <v>0</v>
      </c>
      <c r="N19" s="43"/>
      <c r="O19" s="38">
        <v>-6088210</v>
      </c>
      <c r="P19" s="43"/>
      <c r="Q19" s="38">
        <v>1492557</v>
      </c>
      <c r="R19" s="43"/>
      <c r="S19" s="38">
        <v>6088210</v>
      </c>
      <c r="T19" s="28"/>
      <c r="U19" s="38">
        <v>0</v>
      </c>
      <c r="V19" s="43"/>
      <c r="W19" s="38">
        <v>0</v>
      </c>
      <c r="X19" s="43"/>
      <c r="Y19" s="38">
        <v>0</v>
      </c>
      <c r="Z19" s="43"/>
      <c r="AA19" s="38">
        <v>0</v>
      </c>
      <c r="AB19" s="43"/>
      <c r="AC19" s="38">
        <v>0</v>
      </c>
      <c r="AD19" s="43"/>
      <c r="AE19" s="38">
        <f>SUM(U19:AC19)</f>
        <v>0</v>
      </c>
      <c r="AF19" s="28"/>
      <c r="AG19" s="38">
        <f>SUM(C19:S19,AE19)</f>
        <v>0</v>
      </c>
      <c r="AH19" s="28"/>
      <c r="AI19" s="38">
        <v>0</v>
      </c>
      <c r="AJ19" s="28"/>
      <c r="AK19" s="38">
        <f>SUM(AG19:AI19)</f>
        <v>0</v>
      </c>
      <c r="AL19" s="125"/>
      <c r="AM19" s="38">
        <v>0</v>
      </c>
      <c r="AN19" s="125"/>
      <c r="AO19" s="38">
        <f>SUM(AK19:AM19)</f>
        <v>0</v>
      </c>
    </row>
    <row r="20" spans="1:43" ht="22">
      <c r="A20" s="16" t="s">
        <v>362</v>
      </c>
      <c r="B20" s="16"/>
      <c r="C20" s="35">
        <f>SUM(C17:C19)</f>
        <v>-197673</v>
      </c>
      <c r="D20" s="113"/>
      <c r="E20" s="35">
        <f>SUM(E17:E19)</f>
        <v>-1294884</v>
      </c>
      <c r="F20" s="37"/>
      <c r="G20" s="35">
        <f>SUM(G17:G19)</f>
        <v>0</v>
      </c>
      <c r="H20" s="113"/>
      <c r="I20" s="35">
        <f>SUM(I17:I19)</f>
        <v>0</v>
      </c>
      <c r="J20" s="28"/>
      <c r="K20" s="35">
        <f>SUM(K17:K19)</f>
        <v>0</v>
      </c>
      <c r="L20" s="28"/>
      <c r="M20" s="35">
        <f>SUM(M17:M19)</f>
        <v>0</v>
      </c>
      <c r="N20" s="28"/>
      <c r="O20" s="35">
        <f>SUM(O17:O19)</f>
        <v>-3396013</v>
      </c>
      <c r="P20" s="28"/>
      <c r="Q20" s="35">
        <f>SUM(Q17:Q19)</f>
        <v>-3961943</v>
      </c>
      <c r="R20" s="37"/>
      <c r="S20" s="35">
        <f>SUM(S17:S19)</f>
        <v>2863063</v>
      </c>
      <c r="T20" s="113"/>
      <c r="U20" s="35">
        <f>SUM(U17:U19)</f>
        <v>0</v>
      </c>
      <c r="V20" s="113"/>
      <c r="W20" s="35">
        <f>SUM(W17:W19)</f>
        <v>0</v>
      </c>
      <c r="X20" s="113"/>
      <c r="Y20" s="35">
        <f>SUM(Y17:Y19)</f>
        <v>0</v>
      </c>
      <c r="Z20" s="113"/>
      <c r="AA20" s="35">
        <f>SUM(AA17:AA19)</f>
        <v>0</v>
      </c>
      <c r="AB20" s="28"/>
      <c r="AC20" s="35">
        <f>SUM(AC17:AC19)</f>
        <v>0</v>
      </c>
      <c r="AD20" s="113"/>
      <c r="AE20" s="35">
        <f>SUM(AE17:AE19)</f>
        <v>0</v>
      </c>
      <c r="AF20" s="28"/>
      <c r="AG20" s="35">
        <f>SUM(AG17:AG19)</f>
        <v>-5987450</v>
      </c>
      <c r="AH20" s="28"/>
      <c r="AI20" s="35">
        <f>SUM(AI17:AI19)</f>
        <v>0</v>
      </c>
      <c r="AJ20" s="28"/>
      <c r="AK20" s="35">
        <f>SUM(AK17:AK19)</f>
        <v>-5987450</v>
      </c>
      <c r="AL20" s="125"/>
      <c r="AM20" s="35">
        <f>SUM(AM17:AM19)</f>
        <v>-755214</v>
      </c>
      <c r="AN20" s="125"/>
      <c r="AO20" s="35">
        <f>SUM(AO17:AO19)</f>
        <v>-6742664</v>
      </c>
    </row>
    <row r="21" spans="1:43" ht="22">
      <c r="A21" s="117" t="s">
        <v>256</v>
      </c>
      <c r="B21" s="117"/>
      <c r="C21" s="28"/>
      <c r="D21" s="113"/>
      <c r="E21" s="28"/>
      <c r="F21" s="28"/>
      <c r="G21" s="28"/>
      <c r="H21" s="113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113"/>
      <c r="U21" s="28"/>
      <c r="V21" s="113"/>
      <c r="W21" s="28"/>
      <c r="X21" s="113"/>
      <c r="Y21" s="28"/>
      <c r="Z21" s="113"/>
      <c r="AA21" s="28"/>
      <c r="AB21" s="28"/>
      <c r="AC21" s="28"/>
      <c r="AD21" s="113"/>
      <c r="AE21" s="28"/>
      <c r="AF21" s="28"/>
      <c r="AG21" s="28"/>
      <c r="AH21" s="28"/>
      <c r="AI21" s="28"/>
      <c r="AJ21" s="28"/>
      <c r="AK21" s="28"/>
      <c r="AL21" s="125"/>
      <c r="AM21" s="46"/>
      <c r="AN21" s="125"/>
      <c r="AO21" s="9"/>
    </row>
    <row r="22" spans="1:43" ht="22">
      <c r="A22" t="s">
        <v>243</v>
      </c>
      <c r="B22" s="87"/>
      <c r="C22" s="43"/>
      <c r="D22" s="112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11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28"/>
      <c r="AG22" s="43"/>
      <c r="AH22" s="28"/>
      <c r="AI22" s="43"/>
      <c r="AJ22" s="28"/>
      <c r="AK22" s="43"/>
      <c r="AL22" s="125"/>
      <c r="AM22" s="43"/>
      <c r="AN22" s="125"/>
      <c r="AO22" s="43"/>
    </row>
    <row r="23" spans="1:43" ht="22">
      <c r="A23" t="s">
        <v>213</v>
      </c>
      <c r="B23" s="87"/>
      <c r="C23" s="43">
        <v>0</v>
      </c>
      <c r="D23" s="112"/>
      <c r="E23" s="43">
        <v>0</v>
      </c>
      <c r="F23" s="43"/>
      <c r="G23" s="43">
        <v>0</v>
      </c>
      <c r="H23" s="43"/>
      <c r="I23" s="43">
        <v>-59261</v>
      </c>
      <c r="J23" s="43"/>
      <c r="K23" s="43">
        <v>0</v>
      </c>
      <c r="L23" s="43"/>
      <c r="M23" s="43">
        <v>0</v>
      </c>
      <c r="N23" s="43"/>
      <c r="O23" s="43">
        <v>0</v>
      </c>
      <c r="P23" s="43"/>
      <c r="Q23" s="43">
        <v>-787</v>
      </c>
      <c r="R23" s="43"/>
      <c r="S23" s="43">
        <v>0</v>
      </c>
      <c r="T23" s="113"/>
      <c r="U23" s="43">
        <v>0</v>
      </c>
      <c r="V23" s="43"/>
      <c r="W23" s="43">
        <v>0</v>
      </c>
      <c r="X23" s="43"/>
      <c r="Y23" s="43">
        <v>0</v>
      </c>
      <c r="Z23" s="43"/>
      <c r="AA23" s="43">
        <v>0</v>
      </c>
      <c r="AB23" s="43"/>
      <c r="AC23" s="43">
        <v>254</v>
      </c>
      <c r="AD23" s="43"/>
      <c r="AE23" s="43">
        <f>SUM(U23:AC23)</f>
        <v>254</v>
      </c>
      <c r="AF23" s="28"/>
      <c r="AG23" s="43">
        <f>SUM(C23:S23,AE23)</f>
        <v>-59794</v>
      </c>
      <c r="AH23" s="28"/>
      <c r="AI23" s="43">
        <v>0</v>
      </c>
      <c r="AJ23" s="28"/>
      <c r="AK23" s="44">
        <f>SUM(AG23:AI23)</f>
        <v>-59794</v>
      </c>
      <c r="AL23" s="125"/>
      <c r="AM23" s="43">
        <v>59789</v>
      </c>
      <c r="AN23" s="125"/>
      <c r="AO23" s="43">
        <f>SUM(AK23:AM23)</f>
        <v>-5</v>
      </c>
    </row>
    <row r="24" spans="1:43" ht="22">
      <c r="A24" t="s">
        <v>257</v>
      </c>
      <c r="B24" s="87"/>
      <c r="C24" s="43">
        <v>0</v>
      </c>
      <c r="D24" s="112"/>
      <c r="E24" s="43">
        <v>0</v>
      </c>
      <c r="F24" s="43"/>
      <c r="G24" s="43">
        <v>73474</v>
      </c>
      <c r="H24" s="43"/>
      <c r="I24" s="43">
        <v>6557</v>
      </c>
      <c r="J24" s="43"/>
      <c r="K24" s="43">
        <v>0</v>
      </c>
      <c r="L24" s="43"/>
      <c r="M24" s="43">
        <v>0</v>
      </c>
      <c r="N24" s="43"/>
      <c r="O24" s="43">
        <v>0</v>
      </c>
      <c r="P24" s="43"/>
      <c r="Q24" s="43">
        <v>-948800</v>
      </c>
      <c r="R24" s="43"/>
      <c r="S24" s="43">
        <v>0</v>
      </c>
      <c r="T24" s="113"/>
      <c r="U24" s="43">
        <v>0</v>
      </c>
      <c r="V24" s="43"/>
      <c r="W24" s="43">
        <v>0</v>
      </c>
      <c r="X24" s="43"/>
      <c r="Y24" s="43">
        <v>0</v>
      </c>
      <c r="Z24" s="43"/>
      <c r="AA24" s="43">
        <v>0</v>
      </c>
      <c r="AB24" s="43"/>
      <c r="AC24" s="43">
        <v>0</v>
      </c>
      <c r="AD24" s="43"/>
      <c r="AE24" s="43">
        <f>SUM(U24:AC24)</f>
        <v>0</v>
      </c>
      <c r="AF24" s="28"/>
      <c r="AG24" s="43">
        <f>SUM(C24:S24,AE24)</f>
        <v>-868769</v>
      </c>
      <c r="AH24" s="28"/>
      <c r="AI24" s="43">
        <v>0</v>
      </c>
      <c r="AJ24" s="28"/>
      <c r="AK24" s="44">
        <f>SUM(AG24:AI24)</f>
        <v>-868769</v>
      </c>
      <c r="AL24" s="125"/>
      <c r="AM24" s="43">
        <v>0</v>
      </c>
      <c r="AN24" s="125"/>
      <c r="AO24" s="43">
        <f>SUM(AK24:AM24)</f>
        <v>-868769</v>
      </c>
    </row>
    <row r="25" spans="1:43" ht="22">
      <c r="A25" t="s">
        <v>215</v>
      </c>
      <c r="B25" s="87"/>
      <c r="C25" s="43">
        <v>0</v>
      </c>
      <c r="D25" s="112"/>
      <c r="E25" s="43">
        <v>0</v>
      </c>
      <c r="F25" s="43"/>
      <c r="G25" s="43">
        <v>0</v>
      </c>
      <c r="H25" s="43"/>
      <c r="I25" s="43">
        <v>0</v>
      </c>
      <c r="J25" s="43"/>
      <c r="K25" s="43">
        <v>0</v>
      </c>
      <c r="L25" s="43"/>
      <c r="M25" s="43">
        <v>0</v>
      </c>
      <c r="N25" s="43"/>
      <c r="O25" s="43">
        <v>0</v>
      </c>
      <c r="P25" s="43"/>
      <c r="Q25" s="43">
        <v>0</v>
      </c>
      <c r="R25" s="43"/>
      <c r="S25" s="43">
        <v>0</v>
      </c>
      <c r="T25" s="28"/>
      <c r="U25" s="43">
        <v>0</v>
      </c>
      <c r="V25" s="43"/>
      <c r="W25" s="43">
        <v>0</v>
      </c>
      <c r="X25" s="43"/>
      <c r="Y25" s="43">
        <v>0</v>
      </c>
      <c r="Z25" s="43"/>
      <c r="AA25" s="43">
        <v>0</v>
      </c>
      <c r="AB25" s="43"/>
      <c r="AC25" s="43">
        <v>0</v>
      </c>
      <c r="AD25" s="43"/>
      <c r="AE25" s="43">
        <f>SUM(U25:AC25)</f>
        <v>0</v>
      </c>
      <c r="AF25" s="28"/>
      <c r="AG25" s="43">
        <f>SUM(C25:S25,AE25)</f>
        <v>0</v>
      </c>
      <c r="AH25" s="28"/>
      <c r="AI25" s="43">
        <v>0</v>
      </c>
      <c r="AJ25" s="28"/>
      <c r="AK25" s="44">
        <f>SUM(AG25:AI25)</f>
        <v>0</v>
      </c>
      <c r="AL25" s="125"/>
      <c r="AM25" s="43">
        <v>200679</v>
      </c>
      <c r="AN25" s="125"/>
      <c r="AO25" s="43">
        <f>SUM(AK25:AM25)</f>
        <v>200679</v>
      </c>
    </row>
    <row r="26" spans="1:43" ht="22">
      <c r="A26" s="116" t="s">
        <v>216</v>
      </c>
      <c r="B26" s="87"/>
      <c r="C26" s="43">
        <v>0</v>
      </c>
      <c r="D26" s="112"/>
      <c r="E26" s="43">
        <v>0</v>
      </c>
      <c r="F26" s="43"/>
      <c r="G26" s="43">
        <v>0</v>
      </c>
      <c r="H26" s="43"/>
      <c r="I26" s="43">
        <v>0</v>
      </c>
      <c r="J26" s="43"/>
      <c r="K26" s="43">
        <v>0</v>
      </c>
      <c r="L26" s="43"/>
      <c r="M26" s="43">
        <v>0</v>
      </c>
      <c r="N26" s="43"/>
      <c r="O26" s="43">
        <v>0</v>
      </c>
      <c r="P26" s="43"/>
      <c r="Q26" s="43">
        <v>0</v>
      </c>
      <c r="R26" s="43"/>
      <c r="S26" s="43">
        <v>0</v>
      </c>
      <c r="T26" s="28"/>
      <c r="U26" s="43">
        <v>0</v>
      </c>
      <c r="V26" s="43"/>
      <c r="W26" s="43">
        <v>0</v>
      </c>
      <c r="X26" s="43"/>
      <c r="Y26" s="43">
        <v>0</v>
      </c>
      <c r="Z26" s="43"/>
      <c r="AA26" s="43">
        <v>0</v>
      </c>
      <c r="AB26" s="43"/>
      <c r="AC26" s="43">
        <v>0</v>
      </c>
      <c r="AD26" s="43"/>
      <c r="AE26" s="43">
        <f>SUM(U26:AC26)</f>
        <v>0</v>
      </c>
      <c r="AF26" s="28"/>
      <c r="AG26" s="43">
        <f>SUM(C26:S26,AE26)</f>
        <v>0</v>
      </c>
      <c r="AH26" s="28"/>
      <c r="AI26" s="43">
        <v>0</v>
      </c>
      <c r="AJ26" s="28"/>
      <c r="AK26" s="44">
        <f>SUM(AG26:AI26)</f>
        <v>0</v>
      </c>
      <c r="AL26" s="125"/>
      <c r="AM26" s="43">
        <v>11840</v>
      </c>
      <c r="AN26" s="125"/>
      <c r="AO26" s="43">
        <f>SUM(AK26:AM26)</f>
        <v>11840</v>
      </c>
    </row>
    <row r="27" spans="1:43" ht="22">
      <c r="A27" s="116" t="s">
        <v>258</v>
      </c>
      <c r="B27" s="87"/>
      <c r="C27" s="38">
        <v>0</v>
      </c>
      <c r="D27" s="112"/>
      <c r="E27" s="38">
        <v>0</v>
      </c>
      <c r="F27" s="43"/>
      <c r="G27" s="38">
        <v>0</v>
      </c>
      <c r="H27" s="43"/>
      <c r="I27" s="38">
        <v>765522</v>
      </c>
      <c r="J27" s="43"/>
      <c r="K27" s="38">
        <v>0</v>
      </c>
      <c r="L27" s="43"/>
      <c r="M27" s="38">
        <v>0</v>
      </c>
      <c r="N27" s="43"/>
      <c r="O27" s="38">
        <v>0</v>
      </c>
      <c r="P27" s="43"/>
      <c r="Q27" s="38">
        <v>-765522</v>
      </c>
      <c r="R27" s="43"/>
      <c r="S27" s="38">
        <v>0</v>
      </c>
      <c r="T27" s="28"/>
      <c r="U27" s="38">
        <v>0</v>
      </c>
      <c r="V27" s="43"/>
      <c r="W27" s="38">
        <v>0</v>
      </c>
      <c r="X27" s="43"/>
      <c r="Y27" s="38">
        <v>0</v>
      </c>
      <c r="Z27" s="43"/>
      <c r="AA27" s="38">
        <v>0</v>
      </c>
      <c r="AB27" s="43"/>
      <c r="AC27" s="38">
        <v>0</v>
      </c>
      <c r="AD27" s="43"/>
      <c r="AE27" s="38">
        <f>SUM(U27:AC27)</f>
        <v>0</v>
      </c>
      <c r="AF27" s="28"/>
      <c r="AG27" s="38">
        <f>SUM(C27:S27,AE27)</f>
        <v>0</v>
      </c>
      <c r="AH27" s="28"/>
      <c r="AI27" s="38">
        <v>0</v>
      </c>
      <c r="AJ27" s="28"/>
      <c r="AK27" s="38">
        <f>SUM(AG27:AI27)</f>
        <v>0</v>
      </c>
      <c r="AL27" s="125"/>
      <c r="AM27" s="38">
        <v>-2901</v>
      </c>
      <c r="AN27" s="125"/>
      <c r="AO27" s="38">
        <f>SUM(AK27:AM27)</f>
        <v>-2901</v>
      </c>
    </row>
    <row r="28" spans="1:43" ht="22">
      <c r="A28" s="91" t="s">
        <v>259</v>
      </c>
      <c r="B28" s="87"/>
      <c r="C28" s="35">
        <f>SUM(C23:C27)</f>
        <v>0</v>
      </c>
      <c r="D28" s="113"/>
      <c r="E28" s="35">
        <f>SUM(E23:E27)</f>
        <v>0</v>
      </c>
      <c r="F28" s="37"/>
      <c r="G28" s="35">
        <f>SUM(G23:G27)</f>
        <v>73474</v>
      </c>
      <c r="H28" s="113"/>
      <c r="I28" s="35">
        <f>SUM(I23:I27)</f>
        <v>712818</v>
      </c>
      <c r="J28" s="28"/>
      <c r="K28" s="35">
        <f>SUM(K23:K27)</f>
        <v>0</v>
      </c>
      <c r="L28" s="28"/>
      <c r="M28" s="35">
        <f>SUM(M23:M27)</f>
        <v>0</v>
      </c>
      <c r="N28" s="28"/>
      <c r="O28" s="35">
        <f>SUM(O23:O27)</f>
        <v>0</v>
      </c>
      <c r="P28" s="28"/>
      <c r="Q28" s="35">
        <f>SUM(Q23:Q27)</f>
        <v>-1715109</v>
      </c>
      <c r="R28" s="37"/>
      <c r="S28" s="35">
        <f>SUM(S23:S27)</f>
        <v>0</v>
      </c>
      <c r="T28" s="113"/>
      <c r="U28" s="35">
        <f>SUM(U23:U27)</f>
        <v>0</v>
      </c>
      <c r="V28" s="113"/>
      <c r="W28" s="35">
        <f>SUM(W23:W27)</f>
        <v>0</v>
      </c>
      <c r="X28" s="113"/>
      <c r="Y28" s="35">
        <f>SUM(Y23:Y27)</f>
        <v>0</v>
      </c>
      <c r="Z28" s="28"/>
      <c r="AA28" s="35">
        <f>SUM(AA23:AA27)</f>
        <v>0</v>
      </c>
      <c r="AB28" s="28"/>
      <c r="AC28" s="35">
        <f>SUM(AC23:AC27)</f>
        <v>254</v>
      </c>
      <c r="AD28" s="113"/>
      <c r="AE28" s="35">
        <f>SUM(AE23:AE27)</f>
        <v>254</v>
      </c>
      <c r="AF28" s="28"/>
      <c r="AG28" s="35">
        <f>SUM(AG23:AG27)</f>
        <v>-928563</v>
      </c>
      <c r="AH28" s="28"/>
      <c r="AI28" s="35">
        <f>SUM(AI23:AI27)</f>
        <v>0</v>
      </c>
      <c r="AJ28" s="28"/>
      <c r="AK28" s="35">
        <f>SUM(AK23:AK27)</f>
        <v>-928563</v>
      </c>
      <c r="AL28" s="125"/>
      <c r="AM28" s="35">
        <f>SUM(AM22:AM27)</f>
        <v>269407</v>
      </c>
      <c r="AN28" s="125"/>
      <c r="AO28" s="35">
        <f>SUM(AO22:AO27)</f>
        <v>-659156</v>
      </c>
    </row>
    <row r="29" spans="1:43" ht="22">
      <c r="A29" s="2" t="s">
        <v>219</v>
      </c>
      <c r="B29" s="87"/>
      <c r="C29" s="35">
        <f>SUM(C20,C28)</f>
        <v>-197673</v>
      </c>
      <c r="D29" s="125"/>
      <c r="E29" s="35">
        <f>SUM(E20,E28)</f>
        <v>-1294884</v>
      </c>
      <c r="F29" s="37"/>
      <c r="G29" s="35">
        <f>SUM(G20,G28)</f>
        <v>73474</v>
      </c>
      <c r="H29" s="125"/>
      <c r="I29" s="35">
        <f>SUM(I20,I28)</f>
        <v>712818</v>
      </c>
      <c r="J29" s="28"/>
      <c r="K29" s="35">
        <f>SUM(K20,K28)</f>
        <v>0</v>
      </c>
      <c r="L29" s="28"/>
      <c r="M29" s="35">
        <f>SUM(M20,M28)</f>
        <v>0</v>
      </c>
      <c r="N29" s="28"/>
      <c r="O29" s="35">
        <f>SUM(O20,O28)</f>
        <v>-3396013</v>
      </c>
      <c r="P29" s="28"/>
      <c r="Q29" s="35">
        <f>SUM(Q20,Q28)</f>
        <v>-5677052</v>
      </c>
      <c r="R29" s="37"/>
      <c r="S29" s="35">
        <f>SUM(S20,S28)</f>
        <v>2863063</v>
      </c>
      <c r="T29" s="125"/>
      <c r="U29" s="35">
        <f>SUM(U20,U28)</f>
        <v>0</v>
      </c>
      <c r="V29" s="125"/>
      <c r="W29" s="35">
        <f>SUM(W20,W28)</f>
        <v>0</v>
      </c>
      <c r="X29" s="125"/>
      <c r="Y29" s="35">
        <f>SUM(Y20,Y28)</f>
        <v>0</v>
      </c>
      <c r="Z29" s="125"/>
      <c r="AA29" s="35">
        <f>SUM(AA20,AA28)</f>
        <v>0</v>
      </c>
      <c r="AB29" s="5"/>
      <c r="AC29" s="35">
        <f>SUM(AC20,AC28)</f>
        <v>254</v>
      </c>
      <c r="AD29" s="125"/>
      <c r="AE29" s="35">
        <f>SUM(AE20,AE28)</f>
        <v>254</v>
      </c>
      <c r="AF29" s="125"/>
      <c r="AG29" s="35">
        <f>SUM(AG20,AG28)</f>
        <v>-6916013</v>
      </c>
      <c r="AH29" s="125"/>
      <c r="AI29" s="35">
        <f>SUM(AI20,AI28)</f>
        <v>0</v>
      </c>
      <c r="AJ29" s="125"/>
      <c r="AK29" s="35">
        <f>SUM(AK20,AK28)</f>
        <v>-6916013</v>
      </c>
      <c r="AL29" s="125"/>
      <c r="AM29" s="35">
        <f>SUM(AM20,AM28)</f>
        <v>-485807</v>
      </c>
      <c r="AN29" s="125"/>
      <c r="AO29" s="35">
        <f>SUM(AO20,AO28)</f>
        <v>-7401820</v>
      </c>
    </row>
    <row r="30" spans="1:43" ht="22">
      <c r="A30" s="2" t="s">
        <v>260</v>
      </c>
      <c r="B30" s="87"/>
      <c r="C30" s="28"/>
      <c r="D30" s="125"/>
      <c r="E30" s="28"/>
      <c r="F30" s="28"/>
      <c r="G30" s="28"/>
      <c r="H30" s="125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125"/>
      <c r="U30" s="28"/>
      <c r="V30" s="125"/>
      <c r="W30" s="28"/>
      <c r="X30" s="125"/>
      <c r="Y30" s="28"/>
      <c r="Z30" s="125"/>
      <c r="AA30" s="28"/>
      <c r="AB30" s="5"/>
      <c r="AC30" s="28"/>
      <c r="AD30" s="125"/>
      <c r="AE30" s="28"/>
      <c r="AF30" s="125"/>
      <c r="AG30" s="28"/>
      <c r="AH30" s="125"/>
      <c r="AI30" s="28"/>
      <c r="AJ30" s="125"/>
      <c r="AK30" s="28"/>
      <c r="AL30" s="125"/>
      <c r="AM30" s="9"/>
      <c r="AN30" s="125"/>
      <c r="AO30" s="9"/>
    </row>
    <row r="31" spans="1:43" ht="22">
      <c r="A31" t="s">
        <v>261</v>
      </c>
      <c r="B31" s="87"/>
      <c r="C31" s="43">
        <v>0</v>
      </c>
      <c r="D31" s="112"/>
      <c r="E31" s="43">
        <v>0</v>
      </c>
      <c r="F31" s="43"/>
      <c r="G31" s="43">
        <v>0</v>
      </c>
      <c r="H31" s="43"/>
      <c r="I31" s="43">
        <v>0</v>
      </c>
      <c r="J31" s="43"/>
      <c r="K31" s="43">
        <v>0</v>
      </c>
      <c r="L31" s="43"/>
      <c r="M31" s="43">
        <v>0</v>
      </c>
      <c r="N31" s="43"/>
      <c r="O31" s="43">
        <v>0</v>
      </c>
      <c r="P31" s="43"/>
      <c r="Q31" s="43">
        <v>-5207348</v>
      </c>
      <c r="R31" s="43"/>
      <c r="S31" s="43">
        <v>0</v>
      </c>
      <c r="T31" s="43"/>
      <c r="U31" s="43">
        <v>0</v>
      </c>
      <c r="V31" s="43"/>
      <c r="W31" s="43">
        <v>0</v>
      </c>
      <c r="X31" s="43"/>
      <c r="Y31" s="43">
        <v>0</v>
      </c>
      <c r="Z31" s="43"/>
      <c r="AA31" s="43">
        <v>0</v>
      </c>
      <c r="AB31" s="43"/>
      <c r="AC31" s="43">
        <v>0</v>
      </c>
      <c r="AD31" s="43"/>
      <c r="AE31" s="43">
        <f>SUM(U31:AC31)</f>
        <v>0</v>
      </c>
      <c r="AF31" s="43"/>
      <c r="AG31" s="43">
        <f>SUM(C31:S31,AE31)</f>
        <v>-5207348</v>
      </c>
      <c r="AH31" s="43"/>
      <c r="AI31" s="43">
        <v>0</v>
      </c>
      <c r="AJ31" s="43"/>
      <c r="AK31" s="44">
        <f>SUM(AG31:AI31)</f>
        <v>-5207348</v>
      </c>
      <c r="AL31" s="43"/>
      <c r="AM31" s="43">
        <v>2676455</v>
      </c>
      <c r="AN31" s="43"/>
      <c r="AO31" s="43">
        <f>SUM(AK31:AM31)</f>
        <v>-2530893</v>
      </c>
      <c r="AQ31" s="115"/>
    </row>
    <row r="32" spans="1:43">
      <c r="A32" t="s">
        <v>262</v>
      </c>
      <c r="C32" s="44"/>
      <c r="D32" s="112"/>
      <c r="E32" s="44"/>
      <c r="F32" s="112"/>
      <c r="G32" s="44"/>
      <c r="H32" s="112"/>
      <c r="I32" s="44"/>
      <c r="J32" s="112"/>
      <c r="K32" s="44"/>
      <c r="L32" s="112"/>
      <c r="M32" s="44"/>
      <c r="N32" s="112"/>
      <c r="O32" s="44"/>
      <c r="P32" s="112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3"/>
      <c r="AH32" s="44"/>
      <c r="AI32" s="43"/>
      <c r="AJ32" s="44"/>
      <c r="AK32" s="44"/>
      <c r="AL32" s="44"/>
      <c r="AM32" s="44"/>
      <c r="AN32" s="44"/>
      <c r="AO32" s="43"/>
    </row>
    <row r="33" spans="1:43">
      <c r="A33" t="s">
        <v>263</v>
      </c>
      <c r="B33" s="87">
        <v>20</v>
      </c>
      <c r="C33" s="43">
        <v>0</v>
      </c>
      <c r="D33" s="112"/>
      <c r="E33" s="43">
        <v>0</v>
      </c>
      <c r="F33" s="43"/>
      <c r="G33" s="43">
        <v>0</v>
      </c>
      <c r="H33" s="112"/>
      <c r="I33" s="43">
        <v>0</v>
      </c>
      <c r="J33" s="112"/>
      <c r="K33" s="43">
        <v>0</v>
      </c>
      <c r="L33" s="112"/>
      <c r="M33" s="43">
        <v>0</v>
      </c>
      <c r="N33" s="112"/>
      <c r="O33" s="43">
        <v>0</v>
      </c>
      <c r="P33" s="112"/>
      <c r="Q33" s="43">
        <v>-190944</v>
      </c>
      <c r="R33" s="110"/>
      <c r="S33" s="43">
        <v>0</v>
      </c>
      <c r="T33" s="118"/>
      <c r="U33" s="43">
        <v>0</v>
      </c>
      <c r="V33" s="43"/>
      <c r="W33" s="43">
        <v>0</v>
      </c>
      <c r="X33" s="43"/>
      <c r="Y33" s="43">
        <v>0</v>
      </c>
      <c r="Z33" s="43"/>
      <c r="AA33" s="43">
        <v>0</v>
      </c>
      <c r="AB33" s="43"/>
      <c r="AC33" s="43">
        <v>0</v>
      </c>
      <c r="AD33" s="43"/>
      <c r="AE33" s="43">
        <f>SUM(U33:AC33)</f>
        <v>0</v>
      </c>
      <c r="AF33" s="118"/>
      <c r="AG33" s="43">
        <f>SUM(C33:S33,AE33)</f>
        <v>-190944</v>
      </c>
      <c r="AH33" s="118"/>
      <c r="AI33" s="43">
        <v>0</v>
      </c>
      <c r="AJ33" s="118"/>
      <c r="AK33" s="44">
        <f>SUM(AG33:AI33)</f>
        <v>-190944</v>
      </c>
      <c r="AL33" s="118"/>
      <c r="AM33" s="43">
        <v>-1180</v>
      </c>
      <c r="AN33" s="118"/>
      <c r="AO33" s="43">
        <f>SUM(AK33:AM33)</f>
        <v>-192124</v>
      </c>
    </row>
    <row r="34" spans="1:43" ht="22">
      <c r="A34" t="s">
        <v>246</v>
      </c>
      <c r="C34" s="38">
        <v>0</v>
      </c>
      <c r="D34" s="112"/>
      <c r="E34" s="38">
        <v>0</v>
      </c>
      <c r="F34" s="43"/>
      <c r="G34" s="38">
        <v>0</v>
      </c>
      <c r="H34" s="112"/>
      <c r="I34" s="38">
        <v>0</v>
      </c>
      <c r="J34" s="112"/>
      <c r="K34" s="38">
        <v>0</v>
      </c>
      <c r="L34" s="112"/>
      <c r="M34" s="38">
        <v>0</v>
      </c>
      <c r="N34" s="112"/>
      <c r="O34" s="38">
        <v>0</v>
      </c>
      <c r="P34" s="112"/>
      <c r="Q34" s="38">
        <v>0</v>
      </c>
      <c r="R34" s="43"/>
      <c r="S34" s="38">
        <v>0</v>
      </c>
      <c r="T34" s="112"/>
      <c r="U34" s="38">
        <v>1388111</v>
      </c>
      <c r="V34" s="112"/>
      <c r="W34" s="38">
        <v>-1304078</v>
      </c>
      <c r="X34" s="112"/>
      <c r="Y34" s="38">
        <v>-99289</v>
      </c>
      <c r="Z34" s="112"/>
      <c r="AA34" s="38">
        <v>-3411671</v>
      </c>
      <c r="AB34" s="21"/>
      <c r="AC34" s="38">
        <v>-12235417</v>
      </c>
      <c r="AD34" s="118"/>
      <c r="AE34" s="38">
        <f>SUM(U34:AC34)</f>
        <v>-15662344</v>
      </c>
      <c r="AF34" s="118"/>
      <c r="AG34" s="38">
        <f>SUM(C34:S34,AE34)</f>
        <v>-15662344</v>
      </c>
      <c r="AH34" s="118"/>
      <c r="AI34" s="38">
        <v>0</v>
      </c>
      <c r="AJ34" s="118"/>
      <c r="AK34" s="38">
        <f>SUM(AG34:AI34)</f>
        <v>-15662344</v>
      </c>
      <c r="AL34" s="118"/>
      <c r="AM34" s="38">
        <v>-363507</v>
      </c>
      <c r="AN34" s="118"/>
      <c r="AO34" s="38">
        <f>SUM(AK34:AM34)</f>
        <v>-16025851</v>
      </c>
      <c r="AQ34" s="115"/>
    </row>
    <row r="35" spans="1:43" ht="22">
      <c r="A35" s="2" t="s">
        <v>264</v>
      </c>
      <c r="B35" s="2"/>
      <c r="C35" s="35">
        <f>SUM(C30:C34)</f>
        <v>0</v>
      </c>
      <c r="D35" s="28"/>
      <c r="E35" s="35">
        <f>SUM(E30:E34)</f>
        <v>0</v>
      </c>
      <c r="F35" s="37"/>
      <c r="G35" s="35">
        <f>SUM(G30:G34)</f>
        <v>0</v>
      </c>
      <c r="H35" s="28"/>
      <c r="I35" s="35">
        <f>SUM(I30:I34)</f>
        <v>0</v>
      </c>
      <c r="J35" s="28"/>
      <c r="K35" s="35">
        <f>SUM(K30:K34)</f>
        <v>0</v>
      </c>
      <c r="L35" s="28"/>
      <c r="M35" s="35">
        <f>SUM(M30:M34)</f>
        <v>0</v>
      </c>
      <c r="N35" s="28"/>
      <c r="O35" s="35">
        <f>SUM(O30:O34)</f>
        <v>0</v>
      </c>
      <c r="P35" s="28"/>
      <c r="Q35" s="35">
        <f>SUM(Q30:Q34)</f>
        <v>-5398292</v>
      </c>
      <c r="R35" s="37"/>
      <c r="S35" s="35">
        <f>SUM(S30:S34)</f>
        <v>0</v>
      </c>
      <c r="T35" s="119"/>
      <c r="U35" s="35">
        <f>SUM(U30:U34)</f>
        <v>1388111</v>
      </c>
      <c r="V35" s="28"/>
      <c r="W35" s="35">
        <f>SUM(W30:W34)</f>
        <v>-1304078</v>
      </c>
      <c r="X35" s="28"/>
      <c r="Y35" s="35">
        <f>SUM(Y30:Y34)</f>
        <v>-99289</v>
      </c>
      <c r="Z35" s="28"/>
      <c r="AA35" s="35">
        <f>SUM(AA31:AA34)</f>
        <v>-3411671</v>
      </c>
      <c r="AB35" s="71"/>
      <c r="AC35" s="35">
        <f>SUM(AC31:AC34)</f>
        <v>-12235417</v>
      </c>
      <c r="AD35" s="119"/>
      <c r="AE35" s="35">
        <f>SUM(AE31:AE34)</f>
        <v>-15662344</v>
      </c>
      <c r="AF35" s="119"/>
      <c r="AG35" s="35">
        <f>SUM(AG31:AG34)</f>
        <v>-21060636</v>
      </c>
      <c r="AH35" s="119"/>
      <c r="AI35" s="35">
        <f>SUM(AI31:AI34)</f>
        <v>0</v>
      </c>
      <c r="AJ35" s="119"/>
      <c r="AK35" s="35">
        <f>SUM(AK31:AK34)</f>
        <v>-21060636</v>
      </c>
      <c r="AL35" s="119"/>
      <c r="AM35" s="35">
        <f>SUM(AM31:AM34)</f>
        <v>2311768</v>
      </c>
      <c r="AN35" s="119"/>
      <c r="AO35" s="35">
        <f>SUM(AO30:AO34)</f>
        <v>-18748868</v>
      </c>
      <c r="AQ35" s="115"/>
    </row>
    <row r="36" spans="1:43">
      <c r="A36" t="s">
        <v>247</v>
      </c>
      <c r="B36" s="87"/>
      <c r="C36" s="43">
        <v>0</v>
      </c>
      <c r="D36" s="112"/>
      <c r="E36" s="43">
        <v>0</v>
      </c>
      <c r="F36" s="43"/>
      <c r="G36" s="43">
        <v>0</v>
      </c>
      <c r="H36" s="112"/>
      <c r="I36" s="43">
        <v>0</v>
      </c>
      <c r="J36" s="112"/>
      <c r="K36" s="43">
        <v>0</v>
      </c>
      <c r="L36" s="112"/>
      <c r="M36" s="43">
        <v>0</v>
      </c>
      <c r="N36" s="112"/>
      <c r="O36" s="43">
        <v>0</v>
      </c>
      <c r="P36" s="112"/>
      <c r="Q36" s="43">
        <v>495112</v>
      </c>
      <c r="R36" s="43"/>
      <c r="S36" s="43">
        <v>0</v>
      </c>
      <c r="T36" s="118"/>
      <c r="U36" s="43">
        <v>-495112</v>
      </c>
      <c r="V36" s="43"/>
      <c r="W36" s="43">
        <v>0</v>
      </c>
      <c r="X36" s="43"/>
      <c r="Y36" s="43">
        <v>0</v>
      </c>
      <c r="Z36" s="43"/>
      <c r="AA36" s="43">
        <v>0</v>
      </c>
      <c r="AB36" s="43"/>
      <c r="AC36" s="43">
        <v>0</v>
      </c>
      <c r="AD36" s="43"/>
      <c r="AE36" s="43">
        <f>SUM(U36:AC36)</f>
        <v>-495112</v>
      </c>
      <c r="AF36" s="118"/>
      <c r="AG36" s="43">
        <f>SUM(C36:S36,AE36)</f>
        <v>0</v>
      </c>
      <c r="AH36" s="118"/>
      <c r="AI36" s="43">
        <v>0</v>
      </c>
      <c r="AJ36" s="118"/>
      <c r="AK36" s="44">
        <f>SUM(AG36:AI36)</f>
        <v>0</v>
      </c>
      <c r="AL36" s="118"/>
      <c r="AM36" s="43">
        <v>0</v>
      </c>
      <c r="AN36" s="118"/>
      <c r="AO36" s="43">
        <f>SUM(AK36:AM36)</f>
        <v>0</v>
      </c>
    </row>
    <row r="37" spans="1:43">
      <c r="A37" t="s">
        <v>265</v>
      </c>
      <c r="B37" s="87">
        <v>22</v>
      </c>
      <c r="C37" s="43">
        <v>0</v>
      </c>
      <c r="D37" s="112"/>
      <c r="E37" s="43">
        <v>0</v>
      </c>
      <c r="F37" s="43"/>
      <c r="G37" s="43">
        <v>0</v>
      </c>
      <c r="H37" s="112"/>
      <c r="I37" s="43">
        <v>0</v>
      </c>
      <c r="J37" s="112"/>
      <c r="K37" s="43">
        <v>0</v>
      </c>
      <c r="L37" s="112"/>
      <c r="M37" s="43">
        <v>0</v>
      </c>
      <c r="N37" s="112"/>
      <c r="O37" s="43">
        <v>0</v>
      </c>
      <c r="P37" s="112"/>
      <c r="Q37" s="43">
        <v>0</v>
      </c>
      <c r="R37" s="43"/>
      <c r="S37" s="43">
        <v>0</v>
      </c>
      <c r="T37" s="118"/>
      <c r="U37" s="43">
        <v>0</v>
      </c>
      <c r="V37" s="43"/>
      <c r="W37" s="43">
        <v>0</v>
      </c>
      <c r="X37" s="43"/>
      <c r="Y37" s="43">
        <v>0</v>
      </c>
      <c r="Z37" s="43"/>
      <c r="AA37" s="43">
        <v>0</v>
      </c>
      <c r="AB37" s="43"/>
      <c r="AC37" s="43">
        <v>0</v>
      </c>
      <c r="AD37" s="43"/>
      <c r="AE37" s="43">
        <f>SUM(U37:AC37)</f>
        <v>0</v>
      </c>
      <c r="AF37" s="118"/>
      <c r="AG37" s="43">
        <f>SUM(C37:S37,AE37)</f>
        <v>0</v>
      </c>
      <c r="AH37" s="118"/>
      <c r="AI37" s="43">
        <v>11932000</v>
      </c>
      <c r="AJ37" s="118"/>
      <c r="AK37" s="44">
        <f>SUM(AG37:AI37)</f>
        <v>11932000</v>
      </c>
      <c r="AL37" s="118"/>
      <c r="AM37" s="43">
        <v>0</v>
      </c>
      <c r="AN37" s="118"/>
      <c r="AO37" s="43">
        <f>SUM(AK37:AM37)</f>
        <v>11932000</v>
      </c>
    </row>
    <row r="38" spans="1:43" ht="22">
      <c r="A38" t="s">
        <v>248</v>
      </c>
      <c r="B38" s="2"/>
      <c r="C38" s="37"/>
      <c r="D38" s="28"/>
      <c r="E38" s="37"/>
      <c r="F38" s="37"/>
      <c r="G38" s="37"/>
      <c r="H38" s="28"/>
      <c r="I38" s="37"/>
      <c r="J38" s="28"/>
      <c r="K38" s="37"/>
      <c r="L38" s="28"/>
      <c r="M38" s="37"/>
      <c r="N38" s="28"/>
      <c r="O38" s="37"/>
      <c r="P38" s="28"/>
      <c r="Q38" s="37"/>
      <c r="R38" s="37"/>
      <c r="S38" s="37"/>
      <c r="T38" s="119"/>
      <c r="U38" s="37"/>
      <c r="V38" s="28"/>
      <c r="W38" s="37"/>
      <c r="X38" s="28"/>
      <c r="Y38" s="37"/>
      <c r="Z38" s="28"/>
      <c r="AA38" s="37"/>
      <c r="AB38" s="71"/>
      <c r="AC38" s="37"/>
      <c r="AD38" s="119"/>
      <c r="AE38" s="37"/>
      <c r="AF38" s="119"/>
      <c r="AG38" s="37"/>
      <c r="AH38" s="119"/>
      <c r="AI38" s="37"/>
      <c r="AJ38" s="119"/>
      <c r="AK38" s="37"/>
      <c r="AL38" s="119"/>
      <c r="AM38" s="37"/>
      <c r="AN38" s="119"/>
      <c r="AO38" s="37"/>
    </row>
    <row r="39" spans="1:43">
      <c r="A39" t="s">
        <v>249</v>
      </c>
      <c r="B39" s="87">
        <v>22</v>
      </c>
      <c r="C39" s="43">
        <v>0</v>
      </c>
      <c r="D39" s="112"/>
      <c r="E39" s="43">
        <v>0</v>
      </c>
      <c r="F39" s="43"/>
      <c r="G39" s="43">
        <v>0</v>
      </c>
      <c r="H39" s="112"/>
      <c r="I39" s="43">
        <v>0</v>
      </c>
      <c r="J39" s="112"/>
      <c r="K39" s="43">
        <v>0</v>
      </c>
      <c r="L39" s="112"/>
      <c r="M39" s="43">
        <v>0</v>
      </c>
      <c r="N39" s="112"/>
      <c r="O39" s="43">
        <v>0</v>
      </c>
      <c r="P39" s="112"/>
      <c r="Q39" s="43">
        <v>-591762</v>
      </c>
      <c r="R39" s="43"/>
      <c r="S39" s="43">
        <v>0</v>
      </c>
      <c r="T39" s="118"/>
      <c r="U39" s="43">
        <v>0</v>
      </c>
      <c r="V39" s="43"/>
      <c r="W39" s="43">
        <v>0</v>
      </c>
      <c r="X39" s="43"/>
      <c r="Y39" s="43">
        <v>0</v>
      </c>
      <c r="Z39" s="43"/>
      <c r="AA39" s="43">
        <v>0</v>
      </c>
      <c r="AB39" s="43"/>
      <c r="AC39" s="43">
        <v>0</v>
      </c>
      <c r="AD39" s="43"/>
      <c r="AE39" s="43">
        <f>SUM(U39:AC39)</f>
        <v>0</v>
      </c>
      <c r="AF39" s="118"/>
      <c r="AG39" s="43">
        <f>SUM(C39:S39,AE39)</f>
        <v>-591762</v>
      </c>
      <c r="AH39" s="118"/>
      <c r="AI39" s="43">
        <v>0</v>
      </c>
      <c r="AJ39" s="118"/>
      <c r="AK39" s="44">
        <f>SUM(AG39:AI39)</f>
        <v>-591762</v>
      </c>
      <c r="AL39" s="118"/>
      <c r="AM39" s="43">
        <v>0</v>
      </c>
      <c r="AN39" s="118"/>
      <c r="AO39" s="43">
        <f>SUM(AK39:AM39)</f>
        <v>-591762</v>
      </c>
    </row>
    <row r="40" spans="1:43" ht="22.5" thickBot="1">
      <c r="A40" s="20" t="s">
        <v>266</v>
      </c>
      <c r="B40" s="20"/>
      <c r="C40" s="120">
        <f>C14+C29+C35+C36+C37+C39</f>
        <v>8413569</v>
      </c>
      <c r="D40" s="9"/>
      <c r="E40" s="120">
        <f>E14+E29+E35+E36+E37+E39</f>
        <v>56004025</v>
      </c>
      <c r="F40" s="9"/>
      <c r="G40" s="120">
        <f>G14+G29+G35+G36+G37+G39</f>
        <v>3621945</v>
      </c>
      <c r="H40" s="9"/>
      <c r="I40" s="120">
        <f>I14+I29+I35+I36+I37+I39</f>
        <v>5212858</v>
      </c>
      <c r="J40" s="9"/>
      <c r="K40" s="120">
        <f>K14+K29+K35+K36+K37+K39</f>
        <v>-9917</v>
      </c>
      <c r="L40" s="9"/>
      <c r="M40" s="120">
        <f>M14+M29+M35+M36+M37+M39</f>
        <v>929166</v>
      </c>
      <c r="N40" s="9"/>
      <c r="O40" s="120">
        <f>O14+O29+O35+O36+O37+O39</f>
        <v>3666565</v>
      </c>
      <c r="P40" s="9"/>
      <c r="Q40" s="120">
        <f>Q14+Q29+Q35+Q36+Q37+Q39</f>
        <v>118690135</v>
      </c>
      <c r="R40" s="127"/>
      <c r="S40" s="120">
        <f>S14+S29+S35+S36+S37+S39</f>
        <v>-8287164</v>
      </c>
      <c r="T40" s="9"/>
      <c r="U40" s="120">
        <f>U14+U29+U35+U36+U37+U39</f>
        <v>55278117</v>
      </c>
      <c r="V40" s="9"/>
      <c r="W40" s="120">
        <f>W14+W29+W35+W36+W37+W39</f>
        <v>1561306</v>
      </c>
      <c r="X40" s="9"/>
      <c r="Y40" s="120">
        <f>Y14+Y29+Y35+Y36+Y37+Y39</f>
        <v>0</v>
      </c>
      <c r="Z40" s="9"/>
      <c r="AA40" s="120">
        <f>AA14+AA29+AA35+AA36+AA37+AA39</f>
        <v>2344176</v>
      </c>
      <c r="AB40" s="9"/>
      <c r="AC40" s="120">
        <f>AC14+AC29+AC35+AC36+AC37+AC39</f>
        <v>-34940547</v>
      </c>
      <c r="AD40" s="9"/>
      <c r="AE40" s="120">
        <f>AE14+AE29+AE35+AE36+AE37+AE39</f>
        <v>24243052</v>
      </c>
      <c r="AF40" s="9"/>
      <c r="AG40" s="120">
        <f>AG14+AG29+AG35+AG36+AG37+AG39</f>
        <v>212484234</v>
      </c>
      <c r="AH40" s="9"/>
      <c r="AI40" s="120">
        <f>AI14+AI29+AI35+AI36+AI37+AI39</f>
        <v>26932000</v>
      </c>
      <c r="AJ40" s="9"/>
      <c r="AK40" s="120">
        <f>AK14+AK29+AK35+AK36+AK37+AK39</f>
        <v>239416234</v>
      </c>
      <c r="AL40" s="9"/>
      <c r="AM40" s="120">
        <f>AM14+AM29+AM35+AM36+AM37+AM39</f>
        <v>45616861</v>
      </c>
      <c r="AN40" s="9"/>
      <c r="AO40" s="120">
        <f>AO14+AO29+AO35+AO36+AO37+AO39</f>
        <v>285033095</v>
      </c>
    </row>
    <row r="41" spans="1:43" ht="22" thickTop="1"/>
    <row r="42" spans="1:43" s="128" customFormat="1" ht="23">
      <c r="C42" s="129"/>
      <c r="E42" s="129"/>
      <c r="G42" s="129"/>
      <c r="I42" s="129"/>
      <c r="K42" s="129"/>
      <c r="M42" s="129"/>
      <c r="O42" s="129"/>
      <c r="Q42" s="129"/>
      <c r="S42" s="129"/>
      <c r="AE42" s="129"/>
      <c r="AG42" s="129"/>
      <c r="AI42" s="129"/>
      <c r="AK42" s="129"/>
      <c r="AM42" s="129"/>
      <c r="AO42" s="129"/>
    </row>
  </sheetData>
  <mergeCells count="2">
    <mergeCell ref="C4:AO4"/>
    <mergeCell ref="U5:AE5"/>
  </mergeCells>
  <pageMargins left="0.35" right="0.25" top="0.48" bottom="0.5" header="0.5" footer="0.5"/>
  <pageSetup paperSize="9" scale="39" firstPageNumber="16" orientation="landscape" useFirstPageNumber="1" r:id="rId1"/>
  <headerFooter>
    <oddFooter>&amp;L หมายเหตุประกอบงบการเงินเป็นส่วนหนึ่งของงบการเงินนี้
&amp;C&amp;14&amp;P</oddFooter>
  </headerFooter>
  <customProperties>
    <customPr name="OrphanNamesChecked" r:id="rId2"/>
  </customProperties>
  <ignoredErrors>
    <ignoredError sqref="AG33 AG18:AG1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G34"/>
  <sheetViews>
    <sheetView view="pageBreakPreview" zoomScale="70" zoomScaleNormal="100" zoomScaleSheetLayoutView="70" workbookViewId="0">
      <selection activeCell="AF1" sqref="AF1"/>
    </sheetView>
  </sheetViews>
  <sheetFormatPr defaultColWidth="9.09765625" defaultRowHeight="21.5"/>
  <cols>
    <col min="1" max="1" width="65.69921875" customWidth="1"/>
    <col min="2" max="2" width="8.59765625" customWidth="1"/>
    <col min="3" max="3" width="13.8984375" customWidth="1"/>
    <col min="4" max="4" width="1.09765625" customWidth="1"/>
    <col min="5" max="5" width="13.8984375" customWidth="1"/>
    <col min="6" max="6" width="1.09765625" customWidth="1"/>
    <col min="7" max="7" width="14.69921875" customWidth="1"/>
    <col min="8" max="8" width="1.09765625" customWidth="1"/>
    <col min="9" max="9" width="17.09765625" customWidth="1"/>
    <col min="10" max="10" width="1.09765625" customWidth="1"/>
    <col min="11" max="11" width="12.3984375" customWidth="1"/>
    <col min="12" max="12" width="1.09765625" customWidth="1"/>
    <col min="13" max="13" width="12.3984375" customWidth="1"/>
    <col min="14" max="14" width="1.09765625" customWidth="1"/>
    <col min="15" max="15" width="14.09765625" customWidth="1"/>
    <col min="16" max="16" width="1.09765625" customWidth="1"/>
    <col min="17" max="17" width="15.09765625" bestFit="1" customWidth="1"/>
    <col min="18" max="18" width="1.09765625" customWidth="1"/>
    <col min="19" max="19" width="13.3984375" customWidth="1"/>
    <col min="20" max="20" width="1.09765625" customWidth="1"/>
    <col min="21" max="21" width="14.69921875" customWidth="1"/>
    <col min="22" max="22" width="1.09765625" customWidth="1"/>
    <col min="23" max="23" width="15.09765625" customWidth="1"/>
    <col min="24" max="24" width="1.09765625" customWidth="1"/>
    <col min="25" max="25" width="17.09765625" customWidth="1"/>
    <col min="26" max="26" width="1.09765625" customWidth="1"/>
    <col min="27" max="27" width="14.3984375" bestFit="1" customWidth="1"/>
    <col min="28" max="28" width="1.09765625" customWidth="1"/>
    <col min="29" max="29" width="16.09765625" bestFit="1" customWidth="1"/>
    <col min="30" max="30" width="1.09765625" customWidth="1"/>
    <col min="31" max="31" width="16.59765625" bestFit="1" customWidth="1"/>
    <col min="32" max="32" width="4.09765625" style="85" customWidth="1"/>
    <col min="33" max="33" width="14.3984375" bestFit="1" customWidth="1"/>
  </cols>
  <sheetData>
    <row r="1" spans="1:31" ht="23">
      <c r="A1" s="150" t="s">
        <v>267</v>
      </c>
      <c r="B1" s="93"/>
      <c r="C1" s="133"/>
      <c r="D1" s="93"/>
      <c r="J1" s="93"/>
      <c r="K1" s="93"/>
      <c r="L1" s="93"/>
      <c r="M1" s="93"/>
      <c r="N1" s="93"/>
      <c r="O1" s="93"/>
      <c r="P1" s="93"/>
      <c r="Q1" s="93"/>
      <c r="R1" s="93"/>
      <c r="V1" s="93"/>
      <c r="X1" s="93"/>
      <c r="Z1" s="93"/>
      <c r="AA1" s="93"/>
      <c r="AB1" s="93"/>
      <c r="AC1" s="93"/>
      <c r="AD1" s="93"/>
    </row>
    <row r="2" spans="1:31" ht="23">
      <c r="A2" s="150" t="s">
        <v>154</v>
      </c>
      <c r="B2" s="93"/>
      <c r="C2" s="133"/>
      <c r="D2" s="93"/>
      <c r="J2" s="93"/>
      <c r="K2" s="93"/>
      <c r="L2" s="93"/>
      <c r="M2" s="93"/>
      <c r="N2" s="93"/>
      <c r="O2" s="93"/>
      <c r="P2" s="93"/>
      <c r="Q2" s="93"/>
      <c r="R2" s="93"/>
      <c r="V2" s="93"/>
      <c r="X2" s="93"/>
      <c r="Z2" s="93"/>
      <c r="AA2" s="93"/>
      <c r="AB2" s="93"/>
      <c r="AC2" s="93"/>
      <c r="AD2" s="93"/>
    </row>
    <row r="3" spans="1:31" ht="23">
      <c r="A3" s="151"/>
      <c r="B3" s="121"/>
      <c r="C3" s="133"/>
      <c r="D3" s="93"/>
      <c r="J3" s="93"/>
      <c r="K3" s="93"/>
      <c r="L3" s="93"/>
      <c r="M3" s="93"/>
      <c r="N3" s="93"/>
      <c r="O3" s="93"/>
      <c r="P3" s="93"/>
      <c r="Q3" s="93"/>
      <c r="R3" s="93"/>
      <c r="V3" s="93"/>
      <c r="X3" s="93"/>
      <c r="Z3" s="93"/>
      <c r="AA3" s="93"/>
      <c r="AB3" s="93"/>
      <c r="AC3" s="93"/>
      <c r="AD3" s="93"/>
    </row>
    <row r="4" spans="1:31" ht="23">
      <c r="A4" s="133"/>
      <c r="B4" s="133"/>
      <c r="C4" s="133"/>
      <c r="D4" s="133"/>
      <c r="J4" s="133"/>
      <c r="K4" s="133"/>
      <c r="L4" s="133"/>
      <c r="M4" s="133"/>
      <c r="N4" s="133"/>
      <c r="O4" s="133"/>
      <c r="P4" s="133"/>
      <c r="Q4" s="133"/>
      <c r="R4" s="133"/>
      <c r="V4" s="133"/>
      <c r="X4" s="133"/>
      <c r="Z4" s="133"/>
      <c r="AA4" s="133"/>
      <c r="AB4" s="133"/>
      <c r="AC4" s="133"/>
      <c r="AD4" s="133"/>
      <c r="AE4" s="12" t="s">
        <v>2</v>
      </c>
    </row>
    <row r="5" spans="1:31" ht="22">
      <c r="C5" s="175" t="s">
        <v>4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</row>
    <row r="6" spans="1:31" ht="22"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182" t="s">
        <v>87</v>
      </c>
      <c r="T6" s="182"/>
      <c r="U6" s="182"/>
      <c r="V6" s="182"/>
      <c r="W6" s="182"/>
      <c r="X6" s="182"/>
      <c r="Y6" s="182"/>
      <c r="Z6" s="95"/>
      <c r="AA6" s="124"/>
      <c r="AB6" s="95"/>
      <c r="AC6" s="124"/>
      <c r="AD6" s="95"/>
      <c r="AE6" s="124"/>
    </row>
    <row r="7" spans="1:31" ht="22"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18"/>
      <c r="T7" s="18"/>
      <c r="U7" s="18" t="s">
        <v>161</v>
      </c>
      <c r="V7" s="18"/>
      <c r="W7" s="55" t="s">
        <v>155</v>
      </c>
      <c r="X7" s="18"/>
      <c r="Y7" s="18"/>
      <c r="Z7" s="95"/>
      <c r="AA7" s="124"/>
      <c r="AB7" s="95"/>
      <c r="AC7" s="124"/>
      <c r="AD7" s="95"/>
      <c r="AE7" s="124"/>
    </row>
    <row r="8" spans="1:31" ht="22"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146"/>
      <c r="P8" s="95"/>
      <c r="Q8" s="95"/>
      <c r="R8" s="95"/>
      <c r="S8" s="18"/>
      <c r="T8" s="18"/>
      <c r="U8" s="55" t="s">
        <v>232</v>
      </c>
      <c r="V8" s="18"/>
      <c r="W8" s="55" t="s">
        <v>158</v>
      </c>
      <c r="X8" s="18"/>
      <c r="Y8" s="18"/>
      <c r="Z8" s="95"/>
      <c r="AA8" s="124"/>
      <c r="AB8" s="95"/>
      <c r="AC8" s="124"/>
      <c r="AD8" s="95"/>
      <c r="AE8" s="124"/>
    </row>
    <row r="9" spans="1:31" ht="22">
      <c r="C9" s="95"/>
      <c r="D9" s="95"/>
      <c r="E9" s="95"/>
      <c r="F9" s="95"/>
      <c r="G9" s="95"/>
      <c r="H9" s="95"/>
      <c r="I9" s="18" t="s">
        <v>160</v>
      </c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55" t="s">
        <v>162</v>
      </c>
      <c r="V9" s="95"/>
      <c r="W9" s="55" t="s">
        <v>163</v>
      </c>
      <c r="X9" s="95"/>
      <c r="Y9" s="18" t="s">
        <v>88</v>
      </c>
      <c r="Z9" s="95"/>
      <c r="AA9" s="124"/>
      <c r="AB9" s="95"/>
      <c r="AC9" s="124"/>
      <c r="AD9" s="95"/>
      <c r="AE9" s="124"/>
    </row>
    <row r="10" spans="1:31" ht="22">
      <c r="A10" s="18"/>
      <c r="B10" s="18"/>
      <c r="C10" s="18" t="s">
        <v>234</v>
      </c>
      <c r="D10" s="18"/>
      <c r="E10" s="18"/>
      <c r="F10" s="18"/>
      <c r="G10" s="18"/>
      <c r="H10" s="18"/>
      <c r="I10" s="18" t="s">
        <v>166</v>
      </c>
      <c r="J10" s="95"/>
      <c r="K10" s="95"/>
      <c r="L10" s="95"/>
      <c r="M10" s="18" t="s">
        <v>177</v>
      </c>
      <c r="N10" s="95"/>
      <c r="O10" s="18" t="s">
        <v>81</v>
      </c>
      <c r="P10" s="18"/>
      <c r="Q10" s="18"/>
      <c r="R10" s="95"/>
      <c r="S10" s="55" t="s">
        <v>161</v>
      </c>
      <c r="T10" s="55"/>
      <c r="U10" s="55" t="s">
        <v>167</v>
      </c>
      <c r="V10" s="55"/>
      <c r="W10" s="55" t="s">
        <v>168</v>
      </c>
      <c r="X10" s="55"/>
      <c r="Y10" s="18" t="s">
        <v>170</v>
      </c>
      <c r="Z10" s="18"/>
      <c r="AA10" s="18"/>
      <c r="AB10" s="18"/>
      <c r="AC10" s="18" t="s">
        <v>171</v>
      </c>
      <c r="AD10" s="18"/>
      <c r="AE10" s="124"/>
    </row>
    <row r="11" spans="1:31">
      <c r="A11" s="18"/>
      <c r="B11" s="18"/>
      <c r="C11" s="18" t="s">
        <v>173</v>
      </c>
      <c r="D11" s="18"/>
      <c r="E11" s="18" t="s">
        <v>174</v>
      </c>
      <c r="F11" s="18"/>
      <c r="G11" s="18"/>
      <c r="H11" s="18"/>
      <c r="I11" s="18" t="s">
        <v>176</v>
      </c>
      <c r="J11" s="18"/>
      <c r="K11" s="18" t="s">
        <v>177</v>
      </c>
      <c r="L11" s="18"/>
      <c r="M11" s="18" t="s">
        <v>179</v>
      </c>
      <c r="N11" s="18"/>
      <c r="O11" s="18" t="s">
        <v>178</v>
      </c>
      <c r="P11" s="18"/>
      <c r="Q11" s="18" t="s">
        <v>179</v>
      </c>
      <c r="R11" s="18"/>
      <c r="S11" s="55" t="s">
        <v>268</v>
      </c>
      <c r="T11" s="55"/>
      <c r="U11" s="55" t="s">
        <v>181</v>
      </c>
      <c r="V11" s="55"/>
      <c r="W11" s="55" t="s">
        <v>182</v>
      </c>
      <c r="X11" s="55"/>
      <c r="Y11" s="18" t="s">
        <v>184</v>
      </c>
      <c r="Z11" s="18"/>
      <c r="AA11" s="18"/>
      <c r="AB11" s="18"/>
      <c r="AC11" s="18" t="s">
        <v>185</v>
      </c>
      <c r="AD11" s="18"/>
      <c r="AE11" s="18" t="s">
        <v>172</v>
      </c>
    </row>
    <row r="12" spans="1:31">
      <c r="B12" s="87" t="s">
        <v>7</v>
      </c>
      <c r="C12" s="62" t="s">
        <v>188</v>
      </c>
      <c r="E12" s="62" t="s">
        <v>269</v>
      </c>
      <c r="F12" s="18"/>
      <c r="G12" s="62" t="s">
        <v>77</v>
      </c>
      <c r="H12" s="18"/>
      <c r="I12" s="62" t="s">
        <v>191</v>
      </c>
      <c r="K12" s="62" t="s">
        <v>192</v>
      </c>
      <c r="M12" s="62" t="s">
        <v>194</v>
      </c>
      <c r="O12" s="62" t="s">
        <v>193</v>
      </c>
      <c r="P12" s="18"/>
      <c r="Q12" s="62" t="s">
        <v>194</v>
      </c>
      <c r="S12" s="56" t="s">
        <v>195</v>
      </c>
      <c r="T12" s="55"/>
      <c r="U12" s="56" t="s">
        <v>196</v>
      </c>
      <c r="V12" s="55"/>
      <c r="W12" s="56" t="s">
        <v>197</v>
      </c>
      <c r="X12" s="55"/>
      <c r="Y12" s="62" t="s">
        <v>70</v>
      </c>
      <c r="AA12" s="62" t="s">
        <v>88</v>
      </c>
      <c r="AC12" s="62" t="s">
        <v>199</v>
      </c>
      <c r="AE12" s="62" t="s">
        <v>186</v>
      </c>
    </row>
    <row r="13" spans="1:31" ht="22">
      <c r="A13" s="20" t="s">
        <v>241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</row>
    <row r="14" spans="1:31" ht="22">
      <c r="A14" s="147" t="s">
        <v>242</v>
      </c>
      <c r="B14" s="87"/>
      <c r="C14" s="39">
        <v>8611242</v>
      </c>
      <c r="D14" s="9"/>
      <c r="E14" s="39">
        <v>56408882</v>
      </c>
      <c r="F14" s="152"/>
      <c r="G14" s="39">
        <v>3470021</v>
      </c>
      <c r="H14" s="152"/>
      <c r="I14" s="39">
        <v>490423</v>
      </c>
      <c r="J14" s="9"/>
      <c r="K14" s="39">
        <v>929166</v>
      </c>
      <c r="L14" s="9"/>
      <c r="M14" s="39">
        <v>6244707</v>
      </c>
      <c r="N14" s="9"/>
      <c r="O14" s="39">
        <v>42124695</v>
      </c>
      <c r="P14" s="39"/>
      <c r="Q14" s="39">
        <v>-6244707</v>
      </c>
      <c r="R14" s="9"/>
      <c r="S14" s="39">
        <v>5087916</v>
      </c>
      <c r="T14" s="39"/>
      <c r="U14" s="39">
        <v>-53772</v>
      </c>
      <c r="V14" s="9"/>
      <c r="W14" s="39">
        <v>488567</v>
      </c>
      <c r="X14" s="9"/>
      <c r="Y14" s="39">
        <f>S14+W14+U14</f>
        <v>5522711</v>
      </c>
      <c r="Z14" s="9"/>
      <c r="AA14" s="39">
        <f>SUM(Y14,Q14,O14,K14,M14,I14,G14,E14,C14)</f>
        <v>117557140</v>
      </c>
      <c r="AB14" s="9"/>
      <c r="AC14" s="39">
        <v>15000000</v>
      </c>
      <c r="AD14" s="9"/>
      <c r="AE14" s="39">
        <f>SUM(AA14,AC14)</f>
        <v>132557140</v>
      </c>
    </row>
    <row r="15" spans="1:31" ht="22">
      <c r="A15" s="147" t="s">
        <v>206</v>
      </c>
      <c r="B15" s="147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53"/>
      <c r="Z15" s="9"/>
      <c r="AA15" s="9"/>
      <c r="AB15" s="9"/>
      <c r="AC15" s="9"/>
      <c r="AD15" s="9"/>
      <c r="AE15" s="9"/>
    </row>
    <row r="16" spans="1:31" ht="22">
      <c r="A16" s="16" t="s">
        <v>361</v>
      </c>
      <c r="B16" s="147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53"/>
      <c r="Z16" s="9"/>
      <c r="AA16" s="9"/>
      <c r="AB16" s="9"/>
      <c r="AC16" s="9"/>
      <c r="AD16" s="9"/>
      <c r="AE16" s="9"/>
    </row>
    <row r="17" spans="1:33" ht="22">
      <c r="A17" s="97" t="s">
        <v>208</v>
      </c>
      <c r="B17" s="87">
        <v>28</v>
      </c>
      <c r="C17" s="25">
        <v>0</v>
      </c>
      <c r="D17" s="19"/>
      <c r="E17" s="25">
        <v>0</v>
      </c>
      <c r="F17" s="100"/>
      <c r="G17" s="25">
        <v>0</v>
      </c>
      <c r="H17" s="100"/>
      <c r="I17" s="25">
        <v>0</v>
      </c>
      <c r="J17" s="19"/>
      <c r="K17" s="25">
        <v>0</v>
      </c>
      <c r="L17" s="19"/>
      <c r="M17" s="25">
        <v>0</v>
      </c>
      <c r="N17" s="19"/>
      <c r="O17" s="25">
        <v>-5464526</v>
      </c>
      <c r="P17" s="25"/>
      <c r="Q17" s="25">
        <v>0</v>
      </c>
      <c r="R17" s="19"/>
      <c r="S17" s="25">
        <v>0</v>
      </c>
      <c r="T17" s="25"/>
      <c r="U17" s="25">
        <v>0</v>
      </c>
      <c r="V17" s="19"/>
      <c r="W17" s="25">
        <v>0</v>
      </c>
      <c r="X17" s="19"/>
      <c r="Y17" s="25">
        <f t="shared" ref="Y17:Y18" si="0">S17+W17+U17</f>
        <v>0</v>
      </c>
      <c r="Z17" s="9"/>
      <c r="AA17" s="25">
        <f>SUM(Y17,Q17,O17,K17,M17,I17,G17,E17,C17)</f>
        <v>-5464526</v>
      </c>
      <c r="AB17" s="9"/>
      <c r="AC17" s="25">
        <v>0</v>
      </c>
      <c r="AD17" s="9"/>
      <c r="AE17" s="25">
        <f>SUM(AA17,AC17)</f>
        <v>-5464526</v>
      </c>
    </row>
    <row r="18" spans="1:33" ht="22">
      <c r="A18" s="97" t="s">
        <v>209</v>
      </c>
      <c r="B18" s="87">
        <v>18</v>
      </c>
      <c r="C18" s="23">
        <v>0</v>
      </c>
      <c r="D18" s="19"/>
      <c r="E18" s="23">
        <v>0</v>
      </c>
      <c r="F18" s="100"/>
      <c r="G18" s="23">
        <v>0</v>
      </c>
      <c r="H18" s="100"/>
      <c r="I18" s="23">
        <v>0</v>
      </c>
      <c r="J18" s="19"/>
      <c r="K18" s="23">
        <v>0</v>
      </c>
      <c r="L18" s="19"/>
      <c r="M18" s="23">
        <v>817871</v>
      </c>
      <c r="N18" s="19"/>
      <c r="O18" s="23">
        <v>-817871</v>
      </c>
      <c r="P18" s="25"/>
      <c r="Q18" s="23">
        <v>-817871</v>
      </c>
      <c r="R18" s="19"/>
      <c r="S18" s="23">
        <v>0</v>
      </c>
      <c r="T18" s="25"/>
      <c r="U18" s="23">
        <v>0</v>
      </c>
      <c r="V18" s="19"/>
      <c r="W18" s="23">
        <v>0</v>
      </c>
      <c r="X18" s="19"/>
      <c r="Y18" s="23">
        <f t="shared" si="0"/>
        <v>0</v>
      </c>
      <c r="Z18" s="9"/>
      <c r="AA18" s="23">
        <f>SUM(Y18,Q18,O18,K18,M18,I18,G18,E18,C18)</f>
        <v>-817871</v>
      </c>
      <c r="AB18" s="9"/>
      <c r="AC18" s="23">
        <v>0</v>
      </c>
      <c r="AD18" s="9"/>
      <c r="AE18" s="23">
        <f t="shared" ref="AE18" si="1">SUM(AA18,AC18)</f>
        <v>-817871</v>
      </c>
    </row>
    <row r="19" spans="1:33" ht="22">
      <c r="A19" s="16" t="s">
        <v>362</v>
      </c>
      <c r="B19" s="87"/>
      <c r="C19" s="24">
        <f>SUM(C17:C18)</f>
        <v>0</v>
      </c>
      <c r="D19" s="9"/>
      <c r="E19" s="24">
        <f>SUM(E17:E18)</f>
        <v>0</v>
      </c>
      <c r="F19" s="152"/>
      <c r="G19" s="24">
        <f>SUM(G17:G18)</f>
        <v>0</v>
      </c>
      <c r="H19" s="152"/>
      <c r="I19" s="24">
        <f>SUM(I17:I18)</f>
        <v>0</v>
      </c>
      <c r="J19" s="9"/>
      <c r="K19" s="24">
        <f>SUM(K17:K18)</f>
        <v>0</v>
      </c>
      <c r="L19" s="9"/>
      <c r="M19" s="24">
        <f>SUM(M17:M18)</f>
        <v>817871</v>
      </c>
      <c r="N19" s="9"/>
      <c r="O19" s="24">
        <f>SUM(O17:O18)</f>
        <v>-6282397</v>
      </c>
      <c r="P19" s="39"/>
      <c r="Q19" s="24">
        <f>SUM(Q17:Q18)</f>
        <v>-817871</v>
      </c>
      <c r="R19" s="9"/>
      <c r="S19" s="24">
        <f>SUM(S17:S18)</f>
        <v>0</v>
      </c>
      <c r="T19" s="39"/>
      <c r="U19" s="24">
        <f>SUM(U17:U18)</f>
        <v>0</v>
      </c>
      <c r="V19" s="9"/>
      <c r="W19" s="24">
        <f>SUM(W17:W18)</f>
        <v>0</v>
      </c>
      <c r="X19" s="9"/>
      <c r="Y19" s="24">
        <f>SUM(Y17:Y18)</f>
        <v>0</v>
      </c>
      <c r="Z19" s="9"/>
      <c r="AA19" s="24">
        <f>SUM(AA17:AA18)</f>
        <v>-6282397</v>
      </c>
      <c r="AB19" s="9"/>
      <c r="AC19" s="24">
        <f>SUM(AC17:AC18)</f>
        <v>0</v>
      </c>
      <c r="AD19" s="9"/>
      <c r="AE19" s="24">
        <f>SUM(AE17:AE18)</f>
        <v>-6282397</v>
      </c>
    </row>
    <row r="20" spans="1:33" ht="22">
      <c r="A20" s="147" t="s">
        <v>219</v>
      </c>
      <c r="B20" s="87"/>
      <c r="C20" s="24">
        <f>C19</f>
        <v>0</v>
      </c>
      <c r="D20" s="9"/>
      <c r="E20" s="24">
        <f>E19</f>
        <v>0</v>
      </c>
      <c r="F20" s="152"/>
      <c r="G20" s="24">
        <f>G19</f>
        <v>0</v>
      </c>
      <c r="H20" s="152"/>
      <c r="I20" s="24">
        <f>I19</f>
        <v>0</v>
      </c>
      <c r="J20" s="9"/>
      <c r="K20" s="24">
        <f>K19</f>
        <v>0</v>
      </c>
      <c r="L20" s="9"/>
      <c r="M20" s="24">
        <f>M19</f>
        <v>817871</v>
      </c>
      <c r="N20" s="9"/>
      <c r="O20" s="24">
        <f>O19</f>
        <v>-6282397</v>
      </c>
      <c r="P20" s="39"/>
      <c r="Q20" s="24">
        <f>Q19</f>
        <v>-817871</v>
      </c>
      <c r="R20" s="9"/>
      <c r="S20" s="24">
        <f>S19</f>
        <v>0</v>
      </c>
      <c r="T20" s="39"/>
      <c r="U20" s="24">
        <f>U19</f>
        <v>0</v>
      </c>
      <c r="V20" s="9"/>
      <c r="W20" s="24">
        <f>W19</f>
        <v>0</v>
      </c>
      <c r="X20" s="9"/>
      <c r="Y20" s="24">
        <f>Y19</f>
        <v>0</v>
      </c>
      <c r="Z20" s="9"/>
      <c r="AA20" s="24">
        <f>AA19</f>
        <v>-6282397</v>
      </c>
      <c r="AB20" s="9"/>
      <c r="AC20" s="24">
        <f>AC19</f>
        <v>0</v>
      </c>
      <c r="AD20" s="9"/>
      <c r="AE20" s="24">
        <f>AE19</f>
        <v>-6282397</v>
      </c>
    </row>
    <row r="21" spans="1:33" ht="23">
      <c r="A21" s="147" t="s">
        <v>220</v>
      </c>
      <c r="B21" s="147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53"/>
      <c r="Z21" s="9"/>
      <c r="AA21" s="9"/>
      <c r="AB21" s="9"/>
      <c r="AC21" s="9"/>
      <c r="AD21" s="9"/>
      <c r="AE21" s="9"/>
      <c r="AG21" s="154"/>
    </row>
    <row r="22" spans="1:33" ht="23">
      <c r="A22" s="97" t="s">
        <v>270</v>
      </c>
      <c r="B22" s="147"/>
      <c r="C22" s="25">
        <v>0</v>
      </c>
      <c r="D22" s="19"/>
      <c r="E22" s="25">
        <v>0</v>
      </c>
      <c r="F22" s="100"/>
      <c r="G22" s="25">
        <v>0</v>
      </c>
      <c r="H22" s="100"/>
      <c r="I22" s="25">
        <v>0</v>
      </c>
      <c r="J22" s="19"/>
      <c r="K22" s="25">
        <v>0</v>
      </c>
      <c r="L22" s="19"/>
      <c r="M22" s="25">
        <v>0</v>
      </c>
      <c r="N22" s="19"/>
      <c r="O22" s="25">
        <v>14887396</v>
      </c>
      <c r="P22" s="25"/>
      <c r="Q22" s="25">
        <v>0</v>
      </c>
      <c r="R22" s="19"/>
      <c r="S22" s="25">
        <v>0</v>
      </c>
      <c r="T22" s="25"/>
      <c r="U22" s="25">
        <v>0</v>
      </c>
      <c r="V22" s="19"/>
      <c r="W22" s="25">
        <v>0</v>
      </c>
      <c r="X22" s="19"/>
      <c r="Y22" s="25">
        <f t="shared" ref="Y22" si="2">S22+W22+U22</f>
        <v>0</v>
      </c>
      <c r="Z22" s="19"/>
      <c r="AA22" s="25">
        <f>SUM(Y22,Q22,O22,K22,,M22,I22,G22,E22,C22)</f>
        <v>14887396</v>
      </c>
      <c r="AB22" s="19"/>
      <c r="AC22" s="25">
        <v>0</v>
      </c>
      <c r="AD22" s="19"/>
      <c r="AE22" s="21">
        <f>SUM(AA22,AC22)</f>
        <v>14887396</v>
      </c>
      <c r="AG22" s="154"/>
    </row>
    <row r="23" spans="1:33" ht="23">
      <c r="A23" s="97" t="s">
        <v>271</v>
      </c>
      <c r="B23" s="147"/>
      <c r="C23" s="25"/>
      <c r="D23" s="19"/>
      <c r="E23" s="25"/>
      <c r="F23" s="100"/>
      <c r="G23" s="25"/>
      <c r="H23" s="100"/>
      <c r="I23" s="25"/>
      <c r="J23" s="19"/>
      <c r="K23" s="25"/>
      <c r="L23" s="19"/>
      <c r="M23" s="25"/>
      <c r="N23" s="19"/>
      <c r="O23" s="25"/>
      <c r="P23" s="25"/>
      <c r="Q23" s="25"/>
      <c r="R23" s="19"/>
      <c r="S23" s="25"/>
      <c r="T23" s="25"/>
      <c r="U23" s="25"/>
      <c r="V23" s="19"/>
      <c r="W23" s="25"/>
      <c r="X23" s="19"/>
      <c r="Y23" s="25"/>
      <c r="Z23" s="19"/>
      <c r="AA23" s="25"/>
      <c r="AB23" s="19"/>
      <c r="AC23" s="25"/>
      <c r="AD23" s="19"/>
      <c r="AE23" s="25"/>
      <c r="AG23" s="154"/>
    </row>
    <row r="24" spans="1:33" ht="23">
      <c r="A24" s="148" t="s">
        <v>272</v>
      </c>
      <c r="B24" s="87">
        <v>20</v>
      </c>
      <c r="C24" s="25">
        <v>0</v>
      </c>
      <c r="D24" s="19"/>
      <c r="E24" s="25">
        <v>0</v>
      </c>
      <c r="F24" s="100"/>
      <c r="G24" s="25">
        <v>0</v>
      </c>
      <c r="H24" s="100"/>
      <c r="I24" s="25">
        <v>0</v>
      </c>
      <c r="J24" s="19"/>
      <c r="K24" s="25">
        <v>0</v>
      </c>
      <c r="L24" s="19"/>
      <c r="M24" s="25">
        <v>0</v>
      </c>
      <c r="N24" s="19"/>
      <c r="O24" s="25">
        <v>121309</v>
      </c>
      <c r="P24" s="25"/>
      <c r="Q24" s="25">
        <v>0</v>
      </c>
      <c r="R24" s="19"/>
      <c r="S24" s="25">
        <v>0</v>
      </c>
      <c r="T24" s="25"/>
      <c r="U24" s="25">
        <v>0</v>
      </c>
      <c r="V24" s="19"/>
      <c r="W24" s="25">
        <v>0</v>
      </c>
      <c r="X24" s="19"/>
      <c r="Y24" s="25">
        <f t="shared" ref="Y24:Y25" si="3">S24+W24+U24</f>
        <v>0</v>
      </c>
      <c r="Z24" s="19"/>
      <c r="AA24" s="25">
        <f>SUM(Y24,Q24,O24,K24,,M24,I24,G24,E24,C24)</f>
        <v>121309</v>
      </c>
      <c r="AB24" s="19"/>
      <c r="AC24" s="25">
        <v>0</v>
      </c>
      <c r="AD24" s="19"/>
      <c r="AE24" s="25">
        <f>SUM(AA24,AC24)</f>
        <v>121309</v>
      </c>
      <c r="AG24" s="154"/>
    </row>
    <row r="25" spans="1:33" ht="23">
      <c r="A25" s="148" t="s">
        <v>273</v>
      </c>
      <c r="B25" s="147"/>
      <c r="C25" s="25">
        <v>0</v>
      </c>
      <c r="D25" s="19"/>
      <c r="E25" s="25">
        <v>0</v>
      </c>
      <c r="F25" s="100"/>
      <c r="G25" s="25">
        <v>0</v>
      </c>
      <c r="H25" s="100"/>
      <c r="I25" s="25">
        <v>0</v>
      </c>
      <c r="J25" s="19"/>
      <c r="K25" s="25">
        <v>0</v>
      </c>
      <c r="L25" s="19"/>
      <c r="M25" s="25">
        <v>0</v>
      </c>
      <c r="N25" s="19"/>
      <c r="O25" s="25">
        <v>0</v>
      </c>
      <c r="P25" s="25"/>
      <c r="Q25" s="25">
        <v>0</v>
      </c>
      <c r="R25" s="19"/>
      <c r="S25" s="25">
        <v>4597021</v>
      </c>
      <c r="T25" s="25"/>
      <c r="U25" s="25">
        <v>58562</v>
      </c>
      <c r="V25" s="19"/>
      <c r="W25" s="25">
        <v>-37600</v>
      </c>
      <c r="X25" s="19"/>
      <c r="Y25" s="25">
        <f t="shared" si="3"/>
        <v>4617983</v>
      </c>
      <c r="Z25" s="19"/>
      <c r="AA25" s="25">
        <f>SUM(Y25,Q25,O25,K25,,M25,I25,G25,E25,C25)</f>
        <v>4617983</v>
      </c>
      <c r="AB25" s="19"/>
      <c r="AC25" s="25">
        <v>0</v>
      </c>
      <c r="AD25" s="19"/>
      <c r="AE25" s="25">
        <f>SUM(AA25,AC25)</f>
        <v>4617983</v>
      </c>
      <c r="AG25" s="154"/>
    </row>
    <row r="26" spans="1:33" ht="23">
      <c r="A26" s="147" t="s">
        <v>225</v>
      </c>
      <c r="B26" s="147"/>
      <c r="C26" s="77">
        <f>SUM(C22:C25)</f>
        <v>0</v>
      </c>
      <c r="D26" s="9"/>
      <c r="E26" s="77">
        <f>SUM(E22:E25)</f>
        <v>0</v>
      </c>
      <c r="F26" s="152"/>
      <c r="G26" s="77">
        <f>SUM(G22:G25)</f>
        <v>0</v>
      </c>
      <c r="H26" s="152"/>
      <c r="I26" s="77">
        <f>SUM(I22:I25)</f>
        <v>0</v>
      </c>
      <c r="J26" s="9"/>
      <c r="K26" s="77">
        <f>SUM(K22:K25)</f>
        <v>0</v>
      </c>
      <c r="L26" s="9"/>
      <c r="M26" s="77">
        <f>SUM(M22:M25)</f>
        <v>0</v>
      </c>
      <c r="N26" s="9"/>
      <c r="O26" s="77">
        <f>SUM(O22:O25)</f>
        <v>15008705</v>
      </c>
      <c r="P26" s="39"/>
      <c r="Q26" s="77">
        <f>SUM(Q22:Q25)</f>
        <v>0</v>
      </c>
      <c r="R26" s="9"/>
      <c r="S26" s="77">
        <f>SUM(S22:S25)</f>
        <v>4597021</v>
      </c>
      <c r="T26" s="39"/>
      <c r="U26" s="77">
        <f>SUM(U22:U25)</f>
        <v>58562</v>
      </c>
      <c r="V26" s="9"/>
      <c r="W26" s="77">
        <f>SUM(W22:W25)</f>
        <v>-37600</v>
      </c>
      <c r="X26" s="9"/>
      <c r="Y26" s="77">
        <f>SUM(Y22:Y25)</f>
        <v>4617983</v>
      </c>
      <c r="Z26" s="9"/>
      <c r="AA26" s="77">
        <f>SUM(AA22:AA25)</f>
        <v>19626688</v>
      </c>
      <c r="AB26" s="9"/>
      <c r="AC26" s="77">
        <f>SUM(AC22:AC25)</f>
        <v>0</v>
      </c>
      <c r="AD26" s="9"/>
      <c r="AE26" s="77">
        <f>SUM(AE22:AE25)</f>
        <v>19626688</v>
      </c>
      <c r="AG26" s="155"/>
    </row>
    <row r="27" spans="1:33" ht="22">
      <c r="A27" t="s">
        <v>248</v>
      </c>
      <c r="C27" s="82"/>
      <c r="D27" s="9"/>
      <c r="E27" s="82"/>
      <c r="F27" s="152"/>
      <c r="G27" s="82"/>
      <c r="H27" s="152"/>
      <c r="I27" s="82"/>
      <c r="J27" s="9"/>
      <c r="K27" s="82"/>
      <c r="L27" s="9"/>
      <c r="M27" s="82"/>
      <c r="N27" s="9"/>
      <c r="O27" s="82"/>
      <c r="P27" s="39"/>
      <c r="Q27" s="82"/>
      <c r="R27" s="9"/>
      <c r="S27" s="82"/>
      <c r="T27" s="39"/>
      <c r="U27" s="82"/>
      <c r="V27" s="9"/>
      <c r="W27" s="82"/>
      <c r="X27" s="9"/>
      <c r="Y27" s="82"/>
      <c r="Z27" s="9"/>
      <c r="AA27" s="82"/>
      <c r="AB27" s="9"/>
      <c r="AC27" s="82"/>
      <c r="AD27" s="9"/>
      <c r="AE27" s="82"/>
    </row>
    <row r="28" spans="1:33" ht="22">
      <c r="A28" t="s">
        <v>249</v>
      </c>
      <c r="B28" s="87">
        <v>22</v>
      </c>
      <c r="C28" s="23">
        <v>0</v>
      </c>
      <c r="D28" s="9"/>
      <c r="E28" s="23">
        <v>0</v>
      </c>
      <c r="F28" s="100"/>
      <c r="G28" s="23">
        <v>0</v>
      </c>
      <c r="H28" s="100"/>
      <c r="I28" s="23">
        <v>0</v>
      </c>
      <c r="J28" s="9"/>
      <c r="K28" s="23">
        <v>0</v>
      </c>
      <c r="L28" s="9"/>
      <c r="M28" s="23">
        <v>0</v>
      </c>
      <c r="N28" s="9"/>
      <c r="O28" s="156">
        <v>-687211</v>
      </c>
      <c r="P28" s="105"/>
      <c r="Q28" s="23">
        <v>0</v>
      </c>
      <c r="R28" s="9"/>
      <c r="S28" s="23">
        <v>0</v>
      </c>
      <c r="T28" s="25"/>
      <c r="U28" s="23">
        <v>0</v>
      </c>
      <c r="V28" s="9"/>
      <c r="W28" s="23">
        <v>0</v>
      </c>
      <c r="X28" s="9"/>
      <c r="Y28" s="23">
        <f t="shared" ref="Y28" si="4">S28+W28+U28</f>
        <v>0</v>
      </c>
      <c r="Z28" s="9"/>
      <c r="AA28" s="23">
        <f>SUM(Y28,Q28,O28,K28,,M28,I28,G28,E28,C28)</f>
        <v>-687211</v>
      </c>
      <c r="AB28" s="9"/>
      <c r="AC28" s="23">
        <v>0</v>
      </c>
      <c r="AD28" s="9"/>
      <c r="AE28" s="23">
        <f>SUM(AA28,AC28)</f>
        <v>-687211</v>
      </c>
    </row>
    <row r="29" spans="1:33" ht="22.5" thickBot="1">
      <c r="A29" s="147" t="s">
        <v>250</v>
      </c>
      <c r="B29" s="147"/>
      <c r="C29" s="149">
        <f>SUM(C14,C20,C26,C28:C28)</f>
        <v>8611242</v>
      </c>
      <c r="D29" s="9"/>
      <c r="E29" s="149">
        <f>SUM(E14,E20,E26,E28:E28)</f>
        <v>56408882</v>
      </c>
      <c r="F29" s="9"/>
      <c r="G29" s="149">
        <f>SUM(G14,G20,G26,G28:G28)</f>
        <v>3470021</v>
      </c>
      <c r="H29" s="9"/>
      <c r="I29" s="149">
        <f>SUM(I14,I20,I26,I28:I28)</f>
        <v>490423</v>
      </c>
      <c r="J29" s="9"/>
      <c r="K29" s="149">
        <f>SUM(K14,K20,K26,K28:K28)</f>
        <v>929166</v>
      </c>
      <c r="L29" s="9"/>
      <c r="M29" s="149">
        <f>SUM(M14,M20,M26,M28:M28)</f>
        <v>7062578</v>
      </c>
      <c r="N29" s="9"/>
      <c r="O29" s="149">
        <f>SUM(O14,O20,O26,O28:O28)</f>
        <v>50163792</v>
      </c>
      <c r="P29" s="9"/>
      <c r="Q29" s="149">
        <f>SUM(Q14,Q20,Q26,Q28:Q28)</f>
        <v>-7062578</v>
      </c>
      <c r="R29" s="9"/>
      <c r="S29" s="149">
        <f>SUM(S14,S20,S26,S28:S28)</f>
        <v>9684937</v>
      </c>
      <c r="T29" s="9"/>
      <c r="U29" s="149">
        <f>SUM(U14,U20,U26,U28:U28)</f>
        <v>4790</v>
      </c>
      <c r="V29" s="124"/>
      <c r="W29" s="149">
        <f>SUM(W14,W20,W26,W28:W28)</f>
        <v>450967</v>
      </c>
      <c r="X29" s="124"/>
      <c r="Y29" s="149">
        <f>SUM(Y14,Y20,Y26,Y28:Y28)</f>
        <v>10140694</v>
      </c>
      <c r="Z29" s="9"/>
      <c r="AA29" s="149">
        <f>SUM(AA14,AA20,AA26,AA28:AA28)</f>
        <v>130214220</v>
      </c>
      <c r="AB29" s="9"/>
      <c r="AC29" s="149">
        <f>SUM(AC14,AC20,AC26,AC28:AC28)</f>
        <v>15000000</v>
      </c>
      <c r="AD29" s="9"/>
      <c r="AE29" s="149">
        <f>SUM(AE14,AE20,AE26,AE28:AE28)</f>
        <v>145214220</v>
      </c>
    </row>
    <row r="30" spans="1:33" ht="23.5" thickTop="1">
      <c r="AG30" s="155"/>
    </row>
    <row r="31" spans="1:33" s="124" customFormat="1" ht="23"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84"/>
    </row>
    <row r="34" spans="17:17">
      <c r="Q34" t="s">
        <v>274</v>
      </c>
    </row>
  </sheetData>
  <mergeCells count="2">
    <mergeCell ref="C5:AE5"/>
    <mergeCell ref="S6:Y6"/>
  </mergeCells>
  <pageMargins left="0.35" right="0.25" top="0.48" bottom="0.5" header="0.5" footer="0.5"/>
  <pageSetup paperSize="9" scale="51" firstPageNumber="17" orientation="landscape" useFirstPageNumber="1" r:id="rId1"/>
  <headerFooter>
    <oddFooter>&amp;L หมายเหตุประกอบงบการเงินเป็นส่วนหนึ่งของงบการเงินนี้
&amp;C&amp;14&amp;P</oddFooter>
  </headerFooter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8BEB9-01D3-43BD-96C8-7BB21BB29F52}">
  <dimension ref="A1:AG34"/>
  <sheetViews>
    <sheetView view="pageBreakPreview" zoomScale="70" zoomScaleNormal="100" zoomScaleSheetLayoutView="70" workbookViewId="0">
      <selection activeCell="O25" sqref="O25"/>
    </sheetView>
  </sheetViews>
  <sheetFormatPr defaultColWidth="9.09765625" defaultRowHeight="21.5"/>
  <cols>
    <col min="1" max="1" width="65.69921875" customWidth="1"/>
    <col min="2" max="2" width="8.59765625" customWidth="1"/>
    <col min="3" max="3" width="13.8984375" customWidth="1"/>
    <col min="4" max="4" width="1.09765625" customWidth="1"/>
    <col min="5" max="5" width="13.8984375" customWidth="1"/>
    <col min="6" max="6" width="1.09765625" customWidth="1"/>
    <col min="7" max="7" width="14.69921875" customWidth="1"/>
    <col min="8" max="8" width="1.09765625" customWidth="1"/>
    <col min="9" max="9" width="17.09765625" customWidth="1"/>
    <col min="10" max="10" width="1.09765625" customWidth="1"/>
    <col min="11" max="11" width="12.3984375" customWidth="1"/>
    <col min="12" max="12" width="1.09765625" customWidth="1"/>
    <col min="13" max="13" width="12.3984375" customWidth="1"/>
    <col min="14" max="14" width="1.09765625" customWidth="1"/>
    <col min="15" max="15" width="14.09765625" customWidth="1"/>
    <col min="16" max="16" width="1.09765625" customWidth="1"/>
    <col min="17" max="17" width="15.09765625" bestFit="1" customWidth="1"/>
    <col min="18" max="18" width="1.09765625" customWidth="1"/>
    <col min="19" max="19" width="13.3984375" customWidth="1"/>
    <col min="20" max="20" width="1.09765625" customWidth="1"/>
    <col min="21" max="21" width="14.69921875" customWidth="1"/>
    <col min="22" max="22" width="1.09765625" customWidth="1"/>
    <col min="23" max="23" width="15.09765625" customWidth="1"/>
    <col min="24" max="24" width="1.09765625" customWidth="1"/>
    <col min="25" max="25" width="17.09765625" customWidth="1"/>
    <col min="26" max="26" width="1.09765625" customWidth="1"/>
    <col min="27" max="27" width="14.3984375" bestFit="1" customWidth="1"/>
    <col min="28" max="28" width="1.09765625" customWidth="1"/>
    <col min="29" max="29" width="16.09765625" bestFit="1" customWidth="1"/>
    <col min="30" max="30" width="1.09765625" customWidth="1"/>
    <col min="31" max="31" width="16.59765625" bestFit="1" customWidth="1"/>
    <col min="32" max="32" width="4.09765625" style="85" customWidth="1"/>
    <col min="33" max="33" width="11.3984375" bestFit="1" customWidth="1"/>
  </cols>
  <sheetData>
    <row r="1" spans="1:32" ht="23">
      <c r="A1" s="150" t="s">
        <v>267</v>
      </c>
      <c r="B1" s="93"/>
      <c r="C1" s="133"/>
      <c r="D1" s="93"/>
      <c r="J1" s="93"/>
      <c r="K1" s="93"/>
      <c r="L1" s="93"/>
      <c r="M1" s="93"/>
      <c r="N1" s="93"/>
      <c r="O1" s="93"/>
      <c r="P1" s="93"/>
      <c r="Q1" s="93"/>
      <c r="R1" s="93"/>
      <c r="V1" s="93"/>
      <c r="X1" s="93"/>
      <c r="Z1" s="93"/>
      <c r="AA1" s="93"/>
      <c r="AB1" s="93"/>
      <c r="AC1" s="93"/>
      <c r="AD1" s="93"/>
    </row>
    <row r="2" spans="1:32" ht="23">
      <c r="A2" s="150" t="s">
        <v>154</v>
      </c>
      <c r="B2" s="93"/>
      <c r="C2" s="133"/>
      <c r="D2" s="93"/>
      <c r="J2" s="93"/>
      <c r="K2" s="93"/>
      <c r="L2" s="93"/>
      <c r="M2" s="93"/>
      <c r="N2" s="93"/>
      <c r="O2" s="93"/>
      <c r="P2" s="93"/>
      <c r="Q2" s="93"/>
      <c r="R2" s="93"/>
      <c r="V2" s="93"/>
      <c r="X2" s="93"/>
      <c r="Z2" s="93"/>
      <c r="AA2" s="93"/>
      <c r="AB2" s="93"/>
      <c r="AC2" s="93"/>
      <c r="AD2" s="93"/>
    </row>
    <row r="3" spans="1:32" ht="23">
      <c r="A3" s="151"/>
      <c r="B3" s="121"/>
      <c r="C3" s="133"/>
      <c r="D3" s="93"/>
      <c r="J3" s="93"/>
      <c r="K3" s="93"/>
      <c r="L3" s="93"/>
      <c r="M3" s="93"/>
      <c r="N3" s="93"/>
      <c r="O3" s="93"/>
      <c r="P3" s="93"/>
      <c r="Q3" s="93"/>
      <c r="R3" s="93"/>
      <c r="V3" s="93"/>
      <c r="X3" s="93"/>
      <c r="Z3" s="93"/>
      <c r="AA3" s="93"/>
      <c r="AB3" s="93"/>
      <c r="AC3" s="93"/>
      <c r="AD3" s="93"/>
    </row>
    <row r="4" spans="1:32" ht="23">
      <c r="A4" s="133"/>
      <c r="B4" s="133"/>
      <c r="C4" s="133"/>
      <c r="D4" s="133"/>
      <c r="J4" s="133"/>
      <c r="K4" s="133"/>
      <c r="L4" s="133"/>
      <c r="M4" s="133"/>
      <c r="N4" s="133"/>
      <c r="O4" s="133"/>
      <c r="P4" s="133"/>
      <c r="Q4" s="133"/>
      <c r="R4" s="133"/>
      <c r="V4" s="133"/>
      <c r="X4" s="133"/>
      <c r="Z4" s="133"/>
      <c r="AA4" s="133"/>
      <c r="AB4" s="133"/>
      <c r="AC4" s="133"/>
      <c r="AD4" s="133"/>
      <c r="AE4" s="12" t="s">
        <v>2</v>
      </c>
    </row>
    <row r="5" spans="1:32" ht="22">
      <c r="C5" s="175" t="s">
        <v>4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</row>
    <row r="6" spans="1:32" ht="22"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182" t="s">
        <v>87</v>
      </c>
      <c r="T6" s="182"/>
      <c r="U6" s="182"/>
      <c r="V6" s="182"/>
      <c r="W6" s="182"/>
      <c r="X6" s="182"/>
      <c r="Y6" s="182"/>
      <c r="Z6" s="95"/>
      <c r="AA6" s="124"/>
      <c r="AB6" s="95"/>
      <c r="AC6" s="124"/>
      <c r="AD6" s="95"/>
      <c r="AE6" s="124"/>
    </row>
    <row r="7" spans="1:32" ht="22"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18"/>
      <c r="T7" s="18"/>
      <c r="U7" s="18" t="s">
        <v>161</v>
      </c>
      <c r="V7" s="18"/>
      <c r="W7" s="55" t="s">
        <v>155</v>
      </c>
      <c r="X7" s="18"/>
      <c r="Y7" s="18"/>
      <c r="Z7" s="95"/>
      <c r="AA7" s="124"/>
      <c r="AB7" s="95"/>
      <c r="AC7" s="124"/>
      <c r="AD7" s="95"/>
      <c r="AE7" s="124"/>
    </row>
    <row r="8" spans="1:32" ht="22"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18"/>
      <c r="T8" s="18"/>
      <c r="U8" s="55" t="s">
        <v>232</v>
      </c>
      <c r="V8" s="18"/>
      <c r="W8" s="55" t="s">
        <v>158</v>
      </c>
      <c r="X8" s="18"/>
      <c r="Y8" s="18"/>
      <c r="Z8" s="95"/>
      <c r="AA8" s="124"/>
      <c r="AB8" s="95"/>
      <c r="AC8" s="124"/>
      <c r="AD8" s="95"/>
      <c r="AE8" s="124"/>
    </row>
    <row r="9" spans="1:32" ht="22">
      <c r="C9" s="95"/>
      <c r="D9" s="95"/>
      <c r="E9" s="95"/>
      <c r="F9" s="95"/>
      <c r="G9" s="95"/>
      <c r="H9" s="95"/>
      <c r="I9" s="18" t="s">
        <v>160</v>
      </c>
      <c r="J9" s="95"/>
      <c r="K9" s="95"/>
      <c r="L9" s="95"/>
      <c r="M9" s="95"/>
      <c r="N9" s="95"/>
      <c r="O9" s="95"/>
      <c r="P9" s="95"/>
      <c r="Q9" s="95"/>
      <c r="R9" s="95"/>
      <c r="S9" s="55"/>
      <c r="T9" s="95"/>
      <c r="U9" s="55" t="s">
        <v>162</v>
      </c>
      <c r="V9" s="95"/>
      <c r="W9" s="55" t="s">
        <v>163</v>
      </c>
      <c r="X9" s="95"/>
      <c r="Y9" s="18" t="s">
        <v>88</v>
      </c>
      <c r="Z9" s="95"/>
      <c r="AA9" s="124"/>
      <c r="AB9" s="95"/>
      <c r="AC9" s="124"/>
      <c r="AD9" s="95"/>
      <c r="AE9" s="124"/>
    </row>
    <row r="10" spans="1:32" ht="22">
      <c r="A10" s="18"/>
      <c r="B10" s="18"/>
      <c r="C10" s="18" t="s">
        <v>234</v>
      </c>
      <c r="D10" s="18"/>
      <c r="E10" s="18"/>
      <c r="F10" s="18"/>
      <c r="G10" s="18"/>
      <c r="H10" s="18"/>
      <c r="I10" s="18" t="s">
        <v>166</v>
      </c>
      <c r="J10" s="95"/>
      <c r="K10" s="95"/>
      <c r="L10" s="95"/>
      <c r="M10" s="18" t="s">
        <v>177</v>
      </c>
      <c r="N10" s="95"/>
      <c r="O10" s="18" t="s">
        <v>81</v>
      </c>
      <c r="P10" s="18"/>
      <c r="Q10" s="18"/>
      <c r="R10" s="95"/>
      <c r="S10" s="55" t="s">
        <v>161</v>
      </c>
      <c r="T10" s="55"/>
      <c r="U10" s="55" t="s">
        <v>167</v>
      </c>
      <c r="V10" s="55"/>
      <c r="W10" s="55" t="s">
        <v>168</v>
      </c>
      <c r="X10" s="55"/>
      <c r="Y10" s="18" t="s">
        <v>170</v>
      </c>
      <c r="Z10" s="18"/>
      <c r="AB10" s="18"/>
      <c r="AC10" s="18" t="s">
        <v>171</v>
      </c>
      <c r="AD10" s="18"/>
      <c r="AE10" s="124"/>
    </row>
    <row r="11" spans="1:32">
      <c r="A11" s="18"/>
      <c r="B11" s="18"/>
      <c r="C11" s="18" t="s">
        <v>173</v>
      </c>
      <c r="D11" s="18"/>
      <c r="E11" s="18" t="s">
        <v>174</v>
      </c>
      <c r="F11" s="18"/>
      <c r="G11" s="18"/>
      <c r="H11" s="18"/>
      <c r="I11" s="18" t="s">
        <v>176</v>
      </c>
      <c r="J11" s="18"/>
      <c r="K11" s="18" t="s">
        <v>177</v>
      </c>
      <c r="L11" s="18"/>
      <c r="M11" s="18" t="s">
        <v>179</v>
      </c>
      <c r="N11" s="18"/>
      <c r="O11" s="18" t="s">
        <v>178</v>
      </c>
      <c r="P11" s="18"/>
      <c r="Q11" s="18" t="s">
        <v>179</v>
      </c>
      <c r="R11" s="18"/>
      <c r="S11" s="55" t="s">
        <v>268</v>
      </c>
      <c r="T11" s="55"/>
      <c r="U11" s="55" t="s">
        <v>181</v>
      </c>
      <c r="V11" s="55"/>
      <c r="W11" s="55" t="s">
        <v>182</v>
      </c>
      <c r="X11" s="55"/>
      <c r="Y11" s="18" t="s">
        <v>184</v>
      </c>
      <c r="Z11" s="18"/>
      <c r="AB11" s="18"/>
      <c r="AC11" s="18" t="s">
        <v>185</v>
      </c>
      <c r="AD11" s="18"/>
      <c r="AE11" s="18" t="s">
        <v>172</v>
      </c>
    </row>
    <row r="12" spans="1:32">
      <c r="B12" s="87" t="s">
        <v>7</v>
      </c>
      <c r="C12" s="62" t="s">
        <v>188</v>
      </c>
      <c r="E12" s="62" t="s">
        <v>269</v>
      </c>
      <c r="F12" s="18"/>
      <c r="G12" s="62" t="s">
        <v>77</v>
      </c>
      <c r="H12" s="18"/>
      <c r="I12" s="62" t="s">
        <v>191</v>
      </c>
      <c r="K12" s="62" t="s">
        <v>192</v>
      </c>
      <c r="M12" s="62" t="s">
        <v>194</v>
      </c>
      <c r="O12" s="62" t="s">
        <v>193</v>
      </c>
      <c r="P12" s="18"/>
      <c r="Q12" s="62" t="s">
        <v>194</v>
      </c>
      <c r="S12" s="56" t="s">
        <v>195</v>
      </c>
      <c r="T12" s="55"/>
      <c r="U12" s="56" t="s">
        <v>196</v>
      </c>
      <c r="V12" s="55"/>
      <c r="W12" s="56" t="s">
        <v>197</v>
      </c>
      <c r="X12" s="55"/>
      <c r="Y12" s="62" t="s">
        <v>70</v>
      </c>
      <c r="AA12" s="62" t="s">
        <v>88</v>
      </c>
      <c r="AB12" s="18"/>
      <c r="AC12" s="62" t="s">
        <v>199</v>
      </c>
      <c r="AE12" s="62" t="s">
        <v>186</v>
      </c>
    </row>
    <row r="13" spans="1:32" ht="22">
      <c r="A13" s="20" t="s">
        <v>253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18"/>
      <c r="AC13" s="87"/>
      <c r="AD13" s="87"/>
      <c r="AE13" s="87"/>
    </row>
    <row r="14" spans="1:32" ht="22">
      <c r="A14" s="147" t="s">
        <v>254</v>
      </c>
      <c r="B14" s="87"/>
      <c r="C14" s="39">
        <v>8611242</v>
      </c>
      <c r="D14" s="9"/>
      <c r="E14" s="39">
        <v>56408882</v>
      </c>
      <c r="F14" s="152"/>
      <c r="G14" s="39">
        <v>3470021</v>
      </c>
      <c r="H14" s="152"/>
      <c r="I14" s="39">
        <v>490423</v>
      </c>
      <c r="J14" s="9"/>
      <c r="K14" s="39">
        <v>929166</v>
      </c>
      <c r="L14" s="9"/>
      <c r="M14" s="39">
        <v>7062578</v>
      </c>
      <c r="N14" s="9"/>
      <c r="O14" s="39">
        <v>50163792</v>
      </c>
      <c r="P14" s="39"/>
      <c r="Q14" s="39">
        <v>-7062578</v>
      </c>
      <c r="R14" s="9"/>
      <c r="S14" s="39">
        <v>9684937</v>
      </c>
      <c r="T14" s="39"/>
      <c r="U14" s="39">
        <v>4790</v>
      </c>
      <c r="V14" s="9"/>
      <c r="W14" s="39">
        <v>450967</v>
      </c>
      <c r="X14" s="9"/>
      <c r="Y14" s="39">
        <f>S14+W14+U14</f>
        <v>10140694</v>
      </c>
      <c r="Z14" s="9"/>
      <c r="AA14" s="39">
        <f>SUM(Y14,Q14,O14,K14,M14,I14,G14,E14,C14)</f>
        <v>130214220</v>
      </c>
      <c r="AB14" s="18"/>
      <c r="AC14" s="39">
        <v>15000000</v>
      </c>
      <c r="AD14" s="9"/>
      <c r="AE14" s="39">
        <f>SUM(AA14,AC14)</f>
        <v>145214220</v>
      </c>
      <c r="AF14" s="86"/>
    </row>
    <row r="15" spans="1:32" ht="22">
      <c r="A15" s="147" t="s">
        <v>206</v>
      </c>
      <c r="B15" s="147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53"/>
      <c r="Z15" s="9"/>
      <c r="AA15" s="9"/>
      <c r="AB15" s="18"/>
      <c r="AC15" s="9"/>
      <c r="AD15" s="9"/>
      <c r="AE15" s="9"/>
    </row>
    <row r="16" spans="1:32" ht="22">
      <c r="A16" s="16" t="s">
        <v>361</v>
      </c>
      <c r="B16" s="147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53"/>
      <c r="Z16" s="9"/>
      <c r="AA16" s="9"/>
      <c r="AB16" s="18"/>
      <c r="AC16" s="9"/>
      <c r="AD16" s="9"/>
      <c r="AE16" s="9"/>
    </row>
    <row r="17" spans="1:33" ht="21.65" customHeight="1">
      <c r="A17" s="97" t="s">
        <v>208</v>
      </c>
      <c r="B17" s="87">
        <v>28</v>
      </c>
      <c r="C17" s="25">
        <v>0</v>
      </c>
      <c r="D17" s="19"/>
      <c r="E17" s="25">
        <v>0</v>
      </c>
      <c r="F17" s="100"/>
      <c r="G17" s="25">
        <v>0</v>
      </c>
      <c r="H17" s="100"/>
      <c r="I17" s="25">
        <v>0</v>
      </c>
      <c r="J17" s="19"/>
      <c r="K17" s="25">
        <v>0</v>
      </c>
      <c r="L17" s="19"/>
      <c r="M17" s="25">
        <v>0</v>
      </c>
      <c r="N17" s="19"/>
      <c r="O17" s="25">
        <v>-2926799</v>
      </c>
      <c r="P17" s="25"/>
      <c r="Q17" s="25">
        <v>0</v>
      </c>
      <c r="R17" s="19"/>
      <c r="S17" s="25">
        <v>0</v>
      </c>
      <c r="T17" s="25"/>
      <c r="U17" s="25">
        <v>0</v>
      </c>
      <c r="V17" s="19"/>
      <c r="W17" s="25">
        <v>0</v>
      </c>
      <c r="X17" s="19"/>
      <c r="Y17" s="25">
        <f>S17+W17+U17</f>
        <v>0</v>
      </c>
      <c r="Z17" s="9"/>
      <c r="AA17" s="25">
        <f>SUM(Y17,Q17,O17,K17,M17,I17,G17,E17,C17)</f>
        <v>-2926799</v>
      </c>
      <c r="AB17" s="18"/>
      <c r="AC17" s="25">
        <v>0</v>
      </c>
      <c r="AD17" s="9"/>
      <c r="AE17" s="25">
        <f>SUM(AA17,AC17)</f>
        <v>-2926799</v>
      </c>
    </row>
    <row r="18" spans="1:33" ht="22">
      <c r="A18" s="97" t="s">
        <v>209</v>
      </c>
      <c r="B18" s="87">
        <v>18</v>
      </c>
      <c r="C18" s="25">
        <v>0</v>
      </c>
      <c r="D18" s="19"/>
      <c r="E18" s="25">
        <v>0</v>
      </c>
      <c r="F18" s="100"/>
      <c r="G18" s="25">
        <v>0</v>
      </c>
      <c r="H18" s="100"/>
      <c r="I18" s="25">
        <v>0</v>
      </c>
      <c r="J18" s="19"/>
      <c r="K18" s="25">
        <v>0</v>
      </c>
      <c r="L18" s="19"/>
      <c r="M18" s="25">
        <v>2692197</v>
      </c>
      <c r="N18" s="19"/>
      <c r="O18" s="25">
        <v>-2692197</v>
      </c>
      <c r="P18" s="25"/>
      <c r="Q18" s="25">
        <v>-2692197</v>
      </c>
      <c r="R18" s="19"/>
      <c r="S18" s="25">
        <v>0</v>
      </c>
      <c r="T18" s="25"/>
      <c r="U18" s="25">
        <v>0</v>
      </c>
      <c r="V18" s="19"/>
      <c r="W18" s="25">
        <v>0</v>
      </c>
      <c r="X18" s="19"/>
      <c r="Y18" s="25">
        <f>S18+W18+U18</f>
        <v>0</v>
      </c>
      <c r="Z18" s="9"/>
      <c r="AA18" s="25">
        <f t="shared" ref="AA18" si="0">SUM(Y18,Q18,O18,K18,M18,I18,G18,E18,C18)</f>
        <v>-2692197</v>
      </c>
      <c r="AB18" s="9"/>
      <c r="AC18" s="25">
        <v>0</v>
      </c>
      <c r="AD18" s="9"/>
      <c r="AE18" s="25">
        <f>SUM(AA18,AC18)</f>
        <v>-2692197</v>
      </c>
      <c r="AF18" s="88"/>
    </row>
    <row r="19" spans="1:33" ht="22">
      <c r="A19" s="97" t="s">
        <v>255</v>
      </c>
      <c r="B19" s="87">
        <v>18</v>
      </c>
      <c r="C19" s="23">
        <v>-197673</v>
      </c>
      <c r="D19" s="19"/>
      <c r="E19" s="23">
        <v>-1294884</v>
      </c>
      <c r="F19" s="100"/>
      <c r="G19" s="23">
        <v>0</v>
      </c>
      <c r="H19" s="100"/>
      <c r="I19" s="23">
        <v>0</v>
      </c>
      <c r="J19" s="19"/>
      <c r="K19" s="23">
        <v>0</v>
      </c>
      <c r="L19" s="19"/>
      <c r="M19" s="23">
        <v>-6088210</v>
      </c>
      <c r="N19" s="19"/>
      <c r="O19" s="23">
        <v>1492557</v>
      </c>
      <c r="P19" s="25"/>
      <c r="Q19" s="23">
        <v>6088210</v>
      </c>
      <c r="R19" s="19"/>
      <c r="S19" s="23">
        <v>0</v>
      </c>
      <c r="T19" s="25"/>
      <c r="U19" s="23">
        <v>0</v>
      </c>
      <c r="V19" s="19"/>
      <c r="W19" s="23">
        <v>0</v>
      </c>
      <c r="X19" s="9"/>
      <c r="Y19" s="23">
        <f>S19+W19+U19</f>
        <v>0</v>
      </c>
      <c r="Z19" s="9"/>
      <c r="AA19" s="23">
        <f t="shared" ref="AA19" si="1">SUM(Y19,Q19,O19,K19,M19,I19,G19,E19,C19)</f>
        <v>0</v>
      </c>
      <c r="AB19" s="18"/>
      <c r="AC19" s="23">
        <v>0</v>
      </c>
      <c r="AD19" s="9"/>
      <c r="AE19" s="23">
        <f>SUM(AA19,AC19)</f>
        <v>0</v>
      </c>
    </row>
    <row r="20" spans="1:33" ht="22">
      <c r="A20" s="16" t="s">
        <v>362</v>
      </c>
      <c r="B20" s="87"/>
      <c r="C20" s="24">
        <f>SUM(C17:C19)</f>
        <v>-197673</v>
      </c>
      <c r="D20" s="9"/>
      <c r="E20" s="24">
        <f>SUM(E17:E19)</f>
        <v>-1294884</v>
      </c>
      <c r="F20" s="152"/>
      <c r="G20" s="24">
        <f>SUM(G17:G19)</f>
        <v>0</v>
      </c>
      <c r="H20" s="152"/>
      <c r="I20" s="24">
        <f>SUM(I17:I19)</f>
        <v>0</v>
      </c>
      <c r="J20" s="9"/>
      <c r="K20" s="24">
        <f>SUM(K17:K19)</f>
        <v>0</v>
      </c>
      <c r="L20" s="9"/>
      <c r="M20" s="24">
        <f>SUM(M17:M19)</f>
        <v>-3396013</v>
      </c>
      <c r="N20" s="9"/>
      <c r="O20" s="24">
        <f>SUM(O17:O19)</f>
        <v>-4126439</v>
      </c>
      <c r="P20" s="39"/>
      <c r="Q20" s="24">
        <f>SUM(Q17:Q19)</f>
        <v>3396013</v>
      </c>
      <c r="R20" s="9"/>
      <c r="S20" s="24">
        <f>SUM(S17:S19)</f>
        <v>0</v>
      </c>
      <c r="T20" s="39"/>
      <c r="U20" s="24">
        <f>SUM(U17:U19)</f>
        <v>0</v>
      </c>
      <c r="V20" s="9"/>
      <c r="W20" s="24">
        <f>SUM(W17:W19)</f>
        <v>0</v>
      </c>
      <c r="X20" s="9"/>
      <c r="Y20" s="24">
        <f>SUM(Y17:Y19)</f>
        <v>0</v>
      </c>
      <c r="Z20" s="9"/>
      <c r="AA20" s="24">
        <f>SUM(AA17:AA19)</f>
        <v>-5618996</v>
      </c>
      <c r="AB20" s="9"/>
      <c r="AC20" s="24">
        <f>SUM(AC17:AC19)</f>
        <v>0</v>
      </c>
      <c r="AD20" s="9"/>
      <c r="AE20" s="24">
        <f>SUM(AE17:AE19)</f>
        <v>-5618996</v>
      </c>
    </row>
    <row r="21" spans="1:33" ht="22">
      <c r="A21" s="147" t="s">
        <v>219</v>
      </c>
      <c r="B21" s="87"/>
      <c r="C21" s="24">
        <f>C20</f>
        <v>-197673</v>
      </c>
      <c r="D21" s="9"/>
      <c r="E21" s="24">
        <f>E20</f>
        <v>-1294884</v>
      </c>
      <c r="F21" s="152"/>
      <c r="G21" s="24">
        <f>G20</f>
        <v>0</v>
      </c>
      <c r="H21" s="152"/>
      <c r="I21" s="24">
        <f>I20</f>
        <v>0</v>
      </c>
      <c r="J21" s="9"/>
      <c r="K21" s="24">
        <f>K20</f>
        <v>0</v>
      </c>
      <c r="L21" s="9"/>
      <c r="M21" s="24">
        <f>M20</f>
        <v>-3396013</v>
      </c>
      <c r="N21" s="9"/>
      <c r="O21" s="24">
        <f>O20</f>
        <v>-4126439</v>
      </c>
      <c r="P21" s="39"/>
      <c r="Q21" s="24">
        <f>Q20</f>
        <v>3396013</v>
      </c>
      <c r="R21" s="9"/>
      <c r="S21" s="24">
        <f>S20</f>
        <v>0</v>
      </c>
      <c r="T21" s="39"/>
      <c r="U21" s="24">
        <f>U20</f>
        <v>0</v>
      </c>
      <c r="V21" s="9"/>
      <c r="W21" s="24">
        <f>W20</f>
        <v>0</v>
      </c>
      <c r="X21" s="9"/>
      <c r="Y21" s="24">
        <f>Y20</f>
        <v>0</v>
      </c>
      <c r="Z21" s="9"/>
      <c r="AA21" s="24">
        <f>AA20</f>
        <v>-5618996</v>
      </c>
      <c r="AB21" s="9"/>
      <c r="AC21" s="24">
        <f>AC20</f>
        <v>0</v>
      </c>
      <c r="AD21" s="9"/>
      <c r="AE21" s="24">
        <f>AE20</f>
        <v>-5618996</v>
      </c>
    </row>
    <row r="22" spans="1:33" ht="22">
      <c r="A22" s="147" t="s">
        <v>220</v>
      </c>
      <c r="B22" s="147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153"/>
      <c r="Z22" s="9"/>
      <c r="AA22" s="9"/>
      <c r="AB22" s="9"/>
      <c r="AC22" s="9"/>
      <c r="AD22" s="9"/>
      <c r="AE22" s="9"/>
    </row>
    <row r="23" spans="1:33" ht="23">
      <c r="A23" s="97" t="s">
        <v>270</v>
      </c>
      <c r="B23" s="147"/>
      <c r="C23" s="25">
        <v>0</v>
      </c>
      <c r="D23" s="19"/>
      <c r="E23" s="25">
        <v>0</v>
      </c>
      <c r="F23" s="100"/>
      <c r="G23" s="25">
        <v>0</v>
      </c>
      <c r="H23" s="100"/>
      <c r="I23" s="25">
        <v>0</v>
      </c>
      <c r="J23" s="19"/>
      <c r="K23" s="25">
        <v>0</v>
      </c>
      <c r="L23" s="19"/>
      <c r="M23" s="25">
        <v>0</v>
      </c>
      <c r="N23" s="19"/>
      <c r="O23" s="25">
        <v>148609</v>
      </c>
      <c r="P23" s="25"/>
      <c r="Q23" s="25">
        <v>0</v>
      </c>
      <c r="R23" s="19"/>
      <c r="S23" s="25">
        <v>0</v>
      </c>
      <c r="T23" s="25"/>
      <c r="U23" s="25">
        <v>0</v>
      </c>
      <c r="V23" s="19"/>
      <c r="W23" s="25">
        <v>0</v>
      </c>
      <c r="X23" s="19"/>
      <c r="Y23" s="25">
        <f t="shared" ref="Y23" si="2">S23+W23+U23</f>
        <v>0</v>
      </c>
      <c r="Z23" s="19"/>
      <c r="AA23" s="25">
        <f>SUM(Y23,Q23,O23,K23,M23,I23,G23,E23,C23)</f>
        <v>148609</v>
      </c>
      <c r="AB23" s="19"/>
      <c r="AC23" s="25">
        <v>0</v>
      </c>
      <c r="AD23" s="19"/>
      <c r="AE23" s="25">
        <f>SUM(AA23,AC23)</f>
        <v>148609</v>
      </c>
      <c r="AG23" s="155"/>
    </row>
    <row r="24" spans="1:33" ht="23">
      <c r="A24" s="97" t="s">
        <v>271</v>
      </c>
      <c r="B24" s="147"/>
      <c r="C24" s="25"/>
      <c r="D24" s="19"/>
      <c r="E24" s="25"/>
      <c r="F24" s="100"/>
      <c r="G24" s="25"/>
      <c r="H24" s="100"/>
      <c r="I24" s="25"/>
      <c r="J24" s="19"/>
      <c r="K24" s="25"/>
      <c r="L24" s="19"/>
      <c r="M24" s="25"/>
      <c r="N24" s="19"/>
      <c r="O24" s="25"/>
      <c r="P24" s="25"/>
      <c r="Q24" s="25"/>
      <c r="R24" s="19"/>
      <c r="S24" s="25"/>
      <c r="T24" s="25"/>
      <c r="U24" s="25"/>
      <c r="V24" s="19"/>
      <c r="W24" s="25"/>
      <c r="X24" s="19"/>
      <c r="Y24" s="25"/>
      <c r="Z24" s="19"/>
      <c r="AA24" s="25"/>
      <c r="AB24" s="19"/>
      <c r="AC24" s="25"/>
      <c r="AD24" s="19"/>
      <c r="AE24" s="25"/>
      <c r="AG24" s="155"/>
    </row>
    <row r="25" spans="1:33" ht="23">
      <c r="A25" s="148" t="s">
        <v>275</v>
      </c>
      <c r="B25" s="87">
        <v>20</v>
      </c>
      <c r="C25" s="25">
        <v>0</v>
      </c>
      <c r="D25" s="19"/>
      <c r="E25" s="25">
        <v>0</v>
      </c>
      <c r="F25" s="100"/>
      <c r="G25" s="25">
        <v>0</v>
      </c>
      <c r="H25" s="100"/>
      <c r="I25" s="25">
        <v>0</v>
      </c>
      <c r="J25" s="19"/>
      <c r="K25" s="25">
        <v>0</v>
      </c>
      <c r="L25" s="19"/>
      <c r="M25" s="25">
        <v>0</v>
      </c>
      <c r="N25" s="19"/>
      <c r="O25" s="25">
        <v>-8847</v>
      </c>
      <c r="P25" s="25"/>
      <c r="Q25" s="25">
        <v>0</v>
      </c>
      <c r="R25" s="19"/>
      <c r="S25" s="25">
        <v>0</v>
      </c>
      <c r="T25" s="25"/>
      <c r="U25" s="25">
        <v>0</v>
      </c>
      <c r="V25" s="19"/>
      <c r="W25" s="25">
        <v>0</v>
      </c>
      <c r="X25" s="19"/>
      <c r="Y25" s="25">
        <f t="shared" ref="Y25:Y26" si="3">S25+W25+U25</f>
        <v>0</v>
      </c>
      <c r="Z25" s="19"/>
      <c r="AA25" s="25">
        <f>SUM(Y25,Q25,O25,K25,M25,I25,G25,E25,C25)</f>
        <v>-8847</v>
      </c>
      <c r="AB25" s="19"/>
      <c r="AC25" s="25">
        <v>0</v>
      </c>
      <c r="AD25" s="19"/>
      <c r="AE25" s="25">
        <f>SUM(AA25,AC25)</f>
        <v>-8847</v>
      </c>
      <c r="AG25" s="155"/>
    </row>
    <row r="26" spans="1:33" ht="23">
      <c r="A26" s="148" t="s">
        <v>273</v>
      </c>
      <c r="B26" s="147"/>
      <c r="C26" s="25">
        <v>0</v>
      </c>
      <c r="D26" s="19"/>
      <c r="E26" s="25">
        <v>0</v>
      </c>
      <c r="F26" s="100"/>
      <c r="G26" s="25">
        <v>0</v>
      </c>
      <c r="H26" s="100"/>
      <c r="I26" s="25">
        <v>0</v>
      </c>
      <c r="J26" s="19"/>
      <c r="K26" s="25">
        <v>0</v>
      </c>
      <c r="L26" s="19"/>
      <c r="M26" s="25">
        <v>0</v>
      </c>
      <c r="N26" s="19"/>
      <c r="O26" s="25">
        <v>0</v>
      </c>
      <c r="P26" s="25"/>
      <c r="Q26" s="25">
        <v>0</v>
      </c>
      <c r="R26" s="19"/>
      <c r="S26" s="25">
        <v>0</v>
      </c>
      <c r="T26" s="25"/>
      <c r="U26" s="25">
        <v>-6287</v>
      </c>
      <c r="V26" s="19"/>
      <c r="W26" s="25">
        <v>-32000</v>
      </c>
      <c r="X26" s="19"/>
      <c r="Y26" s="25">
        <f t="shared" si="3"/>
        <v>-38287</v>
      </c>
      <c r="Z26" s="19"/>
      <c r="AA26" s="25">
        <f>SUM(Y26,Q26,O26,K26,M26,I26,G26,E26,C26)</f>
        <v>-38287</v>
      </c>
      <c r="AB26" s="19"/>
      <c r="AC26" s="25">
        <v>0</v>
      </c>
      <c r="AD26" s="19"/>
      <c r="AE26" s="25">
        <f>SUM(AA26,AC26)</f>
        <v>-38287</v>
      </c>
      <c r="AG26" s="155"/>
    </row>
    <row r="27" spans="1:33" ht="23">
      <c r="A27" s="147" t="s">
        <v>225</v>
      </c>
      <c r="B27" s="147"/>
      <c r="C27" s="77">
        <f>SUM(C23:C26)</f>
        <v>0</v>
      </c>
      <c r="D27" s="9"/>
      <c r="E27" s="77">
        <f>SUM(E23:E26)</f>
        <v>0</v>
      </c>
      <c r="F27" s="152"/>
      <c r="G27" s="77">
        <f>SUM(G23:G26)</f>
        <v>0</v>
      </c>
      <c r="H27" s="152"/>
      <c r="I27" s="77">
        <f>SUM(I23:I26)</f>
        <v>0</v>
      </c>
      <c r="J27" s="9"/>
      <c r="K27" s="77">
        <f>SUM(K23:K26)</f>
        <v>0</v>
      </c>
      <c r="L27" s="9"/>
      <c r="M27" s="77">
        <f>SUM(M23:M26)</f>
        <v>0</v>
      </c>
      <c r="N27" s="9"/>
      <c r="O27" s="77">
        <f>SUM(O23:O26)</f>
        <v>139762</v>
      </c>
      <c r="P27" s="39"/>
      <c r="Q27" s="77">
        <f>SUM(Q23:Q26)</f>
        <v>0</v>
      </c>
      <c r="R27" s="9"/>
      <c r="S27" s="77">
        <f>SUM(S23:S26)</f>
        <v>0</v>
      </c>
      <c r="T27" s="39"/>
      <c r="U27" s="77">
        <f>SUM(U23:U26)</f>
        <v>-6287</v>
      </c>
      <c r="V27" s="9"/>
      <c r="W27" s="77">
        <f>SUM(W23:W26)</f>
        <v>-32000</v>
      </c>
      <c r="X27" s="9"/>
      <c r="Y27" s="77">
        <f>SUM(Y23:Y26)</f>
        <v>-38287</v>
      </c>
      <c r="Z27" s="9"/>
      <c r="AA27" s="77">
        <f>SUM(AA23:AA26)</f>
        <v>101475</v>
      </c>
      <c r="AB27" s="9"/>
      <c r="AC27" s="77">
        <f>SUM(AC23:AC26)</f>
        <v>0</v>
      </c>
      <c r="AD27" s="9"/>
      <c r="AE27" s="77">
        <f>SUM(AE23:AE26)</f>
        <v>101475</v>
      </c>
      <c r="AG27" s="155"/>
    </row>
    <row r="28" spans="1:33" ht="23">
      <c r="A28" t="s">
        <v>247</v>
      </c>
      <c r="B28" s="87"/>
      <c r="C28" s="25">
        <v>0</v>
      </c>
      <c r="D28" s="9"/>
      <c r="E28" s="25">
        <v>0</v>
      </c>
      <c r="F28" s="100"/>
      <c r="G28" s="25">
        <v>0</v>
      </c>
      <c r="H28" s="100"/>
      <c r="I28" s="25">
        <v>0</v>
      </c>
      <c r="J28" s="9"/>
      <c r="K28" s="25">
        <v>0</v>
      </c>
      <c r="L28" s="9"/>
      <c r="M28" s="25">
        <v>0</v>
      </c>
      <c r="N28" s="9"/>
      <c r="O28" s="105">
        <v>66340</v>
      </c>
      <c r="P28" s="105"/>
      <c r="Q28" s="25">
        <v>0</v>
      </c>
      <c r="R28" s="9"/>
      <c r="S28" s="25">
        <v>-66340</v>
      </c>
      <c r="T28" s="25"/>
      <c r="U28" s="25">
        <v>0</v>
      </c>
      <c r="V28" s="9"/>
      <c r="W28" s="25">
        <v>0</v>
      </c>
      <c r="X28" s="9"/>
      <c r="Y28" s="25">
        <f t="shared" ref="Y28:Y29" si="4">S28+W28+U28</f>
        <v>-66340</v>
      </c>
      <c r="Z28" s="9"/>
      <c r="AA28" s="25">
        <f>SUM(Y28,Q28,O28,K28,M28,I28,G28,E28,C28)</f>
        <v>0</v>
      </c>
      <c r="AB28" s="9"/>
      <c r="AC28" s="25">
        <v>0</v>
      </c>
      <c r="AD28" s="9"/>
      <c r="AE28" s="25">
        <f>SUM(AA28,AC28)</f>
        <v>0</v>
      </c>
      <c r="AG28" s="155"/>
    </row>
    <row r="29" spans="1:33" ht="23">
      <c r="A29" t="s">
        <v>265</v>
      </c>
      <c r="B29" s="87">
        <v>22</v>
      </c>
      <c r="C29" s="25">
        <v>0</v>
      </c>
      <c r="D29" s="19"/>
      <c r="E29" s="25">
        <v>0</v>
      </c>
      <c r="F29" s="100"/>
      <c r="G29" s="25">
        <v>0</v>
      </c>
      <c r="H29" s="100"/>
      <c r="I29" s="25">
        <v>0</v>
      </c>
      <c r="J29" s="19"/>
      <c r="K29" s="25">
        <v>0</v>
      </c>
      <c r="L29" s="19"/>
      <c r="M29" s="25">
        <v>0</v>
      </c>
      <c r="N29" s="19"/>
      <c r="O29" s="25">
        <v>0</v>
      </c>
      <c r="P29" s="25"/>
      <c r="Q29" s="25">
        <v>0</v>
      </c>
      <c r="R29" s="19"/>
      <c r="S29" s="25">
        <v>0</v>
      </c>
      <c r="T29" s="25"/>
      <c r="U29" s="25">
        <v>0</v>
      </c>
      <c r="V29" s="19"/>
      <c r="W29" s="25">
        <v>0</v>
      </c>
      <c r="X29" s="9"/>
      <c r="Y29" s="25">
        <f t="shared" si="4"/>
        <v>0</v>
      </c>
      <c r="Z29" s="9"/>
      <c r="AA29" s="25">
        <f t="shared" ref="AA29" si="5">SUM(Y29,Q29,O29,K29,M29,I29,G29,E29,C29)</f>
        <v>0</v>
      </c>
      <c r="AB29" s="18"/>
      <c r="AC29" s="25">
        <v>11932000</v>
      </c>
      <c r="AD29" s="9"/>
      <c r="AE29" s="25">
        <f>SUM(AA29,AC29)</f>
        <v>11932000</v>
      </c>
      <c r="AF29" s="86"/>
      <c r="AG29" s="155"/>
    </row>
    <row r="30" spans="1:33" ht="23">
      <c r="A30" t="s">
        <v>248</v>
      </c>
      <c r="B30" s="147"/>
      <c r="C30" s="39"/>
      <c r="D30" s="9"/>
      <c r="E30" s="39"/>
      <c r="F30" s="152"/>
      <c r="G30" s="39"/>
      <c r="H30" s="152"/>
      <c r="I30" s="39"/>
      <c r="J30" s="9"/>
      <c r="K30" s="39"/>
      <c r="L30" s="9"/>
      <c r="M30" s="39"/>
      <c r="N30" s="9"/>
      <c r="O30" s="39"/>
      <c r="P30" s="39"/>
      <c r="Q30" s="39"/>
      <c r="R30" s="9"/>
      <c r="S30" s="39"/>
      <c r="T30" s="39"/>
      <c r="U30" s="39"/>
      <c r="V30" s="9"/>
      <c r="W30" s="39"/>
      <c r="X30" s="9"/>
      <c r="Y30" s="39"/>
      <c r="Z30" s="9"/>
      <c r="AA30" s="39"/>
      <c r="AB30" s="9"/>
      <c r="AC30" s="39"/>
      <c r="AD30" s="9"/>
      <c r="AE30" s="39"/>
      <c r="AG30" s="155"/>
    </row>
    <row r="31" spans="1:33" ht="23">
      <c r="A31" t="s">
        <v>249</v>
      </c>
      <c r="B31" s="87">
        <v>22</v>
      </c>
      <c r="C31" s="23">
        <v>0</v>
      </c>
      <c r="D31" s="9"/>
      <c r="E31" s="23">
        <v>0</v>
      </c>
      <c r="F31" s="100"/>
      <c r="G31" s="23">
        <v>0</v>
      </c>
      <c r="H31" s="100"/>
      <c r="I31" s="23">
        <v>0</v>
      </c>
      <c r="J31" s="9"/>
      <c r="K31" s="23">
        <v>0</v>
      </c>
      <c r="L31" s="9"/>
      <c r="M31" s="23">
        <v>0</v>
      </c>
      <c r="N31" s="9"/>
      <c r="O31" s="156">
        <v>-591762</v>
      </c>
      <c r="P31" s="105"/>
      <c r="Q31" s="23">
        <v>0</v>
      </c>
      <c r="R31" s="9"/>
      <c r="S31" s="23">
        <v>0</v>
      </c>
      <c r="T31" s="25"/>
      <c r="U31" s="23">
        <v>0</v>
      </c>
      <c r="V31" s="9"/>
      <c r="W31" s="23">
        <v>0</v>
      </c>
      <c r="X31" s="9"/>
      <c r="Y31" s="23">
        <f>S31+W31+U31</f>
        <v>0</v>
      </c>
      <c r="Z31" s="9"/>
      <c r="AA31" s="23">
        <f>SUM(Y31,Q31,O31,K31,M31,I31,G31,E31,C31)</f>
        <v>-591762</v>
      </c>
      <c r="AB31" s="9"/>
      <c r="AC31" s="23">
        <v>0</v>
      </c>
      <c r="AD31" s="9"/>
      <c r="AE31" s="23">
        <f>SUM(AA31,AC31)</f>
        <v>-591762</v>
      </c>
      <c r="AG31" s="155"/>
    </row>
    <row r="32" spans="1:33" ht="23.5" thickBot="1">
      <c r="A32" s="147" t="s">
        <v>266</v>
      </c>
      <c r="B32" s="147"/>
      <c r="C32" s="149">
        <f>SUM(C14,C21,C27,C28,C29,C31:C31)</f>
        <v>8413569</v>
      </c>
      <c r="D32" s="9"/>
      <c r="E32" s="149">
        <f>SUM(E14,E21,E27,E28,E29,E31:E31)</f>
        <v>55113998</v>
      </c>
      <c r="F32" s="9"/>
      <c r="G32" s="149">
        <f>SUM(G14,G21,G27,G28,G29,G31:G31)</f>
        <v>3470021</v>
      </c>
      <c r="H32" s="9"/>
      <c r="I32" s="149">
        <f>SUM(I14,I21,I27,I28,I29,I31:I31)</f>
        <v>490423</v>
      </c>
      <c r="J32" s="9"/>
      <c r="K32" s="149">
        <f>SUM(K14,K21,K27,K28,K29,K31:K31)</f>
        <v>929166</v>
      </c>
      <c r="L32" s="9"/>
      <c r="M32" s="149">
        <f>SUM(M14,M21,M27,M28,M29,M31:M31)</f>
        <v>3666565</v>
      </c>
      <c r="N32" s="9"/>
      <c r="O32" s="149">
        <f>SUM(O14,O21,O27,O28,O29,O31:O31)</f>
        <v>45651693</v>
      </c>
      <c r="P32" s="9"/>
      <c r="Q32" s="149">
        <f>SUM(Q14,Q21,Q27,Q28,Q29,Q31:Q31)</f>
        <v>-3666565</v>
      </c>
      <c r="R32" s="9"/>
      <c r="S32" s="149">
        <f>SUM(S14,S21,S27,S28,S29,S31:S31)</f>
        <v>9618597</v>
      </c>
      <c r="T32" s="9"/>
      <c r="U32" s="149">
        <f>SUM(U14,U21,U27,U28,U29,U31:U31)</f>
        <v>-1497</v>
      </c>
      <c r="V32" s="124"/>
      <c r="W32" s="149">
        <f>SUM(W14,W21,W27,W28,W29,W31:W31)</f>
        <v>418967</v>
      </c>
      <c r="X32" s="9"/>
      <c r="Y32" s="149">
        <f>SUM(Y14,Y21,Y27,Y28,Y29,Y31:Y31)</f>
        <v>10036067</v>
      </c>
      <c r="Z32" s="9"/>
      <c r="AA32" s="149">
        <f>SUM(AA14,AA21,AA27,AA28,AA29,AA31:AA31)</f>
        <v>124104937</v>
      </c>
      <c r="AB32" s="9"/>
      <c r="AC32" s="149">
        <f>SUM(AC14,AC21,AC27,AC28,AC29,AC31:AC31)</f>
        <v>26932000</v>
      </c>
      <c r="AD32" s="9"/>
      <c r="AE32" s="149">
        <f>SUM(AE14,AE21,AE27,AE28,AE29,AE31:AE31)</f>
        <v>151036937</v>
      </c>
      <c r="AG32" s="155"/>
    </row>
    <row r="33" spans="3:33" ht="23.5" thickTop="1">
      <c r="AG33" s="155"/>
    </row>
    <row r="34" spans="3:33" s="124" customFormat="1" ht="23"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84"/>
    </row>
  </sheetData>
  <mergeCells count="2">
    <mergeCell ref="C5:AE5"/>
    <mergeCell ref="S6:Y6"/>
  </mergeCells>
  <pageMargins left="0.35" right="0.25" top="0.48" bottom="0.5" header="0.5" footer="0.5"/>
  <pageSetup paperSize="9" scale="51" firstPageNumber="18" orientation="landscape" useFirstPageNumber="1" r:id="rId1"/>
  <headerFooter>
    <oddFooter>&amp;L หมายเหตุประกอบงบการเงินเป็นส่วนหนึ่งของงบการเงินนี้
&amp;C&amp;14&amp;P</oddFooter>
  </headerFooter>
  <customProperties>
    <customPr name="OrphanNamesChecked" r:id="rId2"/>
  </customProperties>
  <ignoredErrors>
    <ignoredError sqref="Y27 AA27 AE2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R136"/>
  <sheetViews>
    <sheetView view="pageBreakPreview" zoomScale="85" zoomScaleNormal="100" zoomScaleSheetLayoutView="85" workbookViewId="0">
      <selection activeCell="I1" sqref="I1"/>
    </sheetView>
  </sheetViews>
  <sheetFormatPr defaultColWidth="9.09765625" defaultRowHeight="23.25" customHeight="1"/>
  <cols>
    <col min="1" max="1" width="3.8984375" customWidth="1"/>
    <col min="2" max="2" width="51.59765625" customWidth="1"/>
    <col min="3" max="3" width="8.8984375" style="87" customWidth="1"/>
    <col min="4" max="4" width="13.3984375" customWidth="1"/>
    <col min="5" max="5" width="1" customWidth="1"/>
    <col min="6" max="6" width="13.3984375" customWidth="1"/>
    <col min="7" max="7" width="1.09765625" customWidth="1"/>
    <col min="8" max="8" width="13.3984375" customWidth="1"/>
    <col min="9" max="9" width="1.09765625" customWidth="1"/>
    <col min="10" max="10" width="13.3984375" customWidth="1"/>
    <col min="11" max="11" width="12.3984375" bestFit="1" customWidth="1"/>
    <col min="12" max="12" width="18" bestFit="1" customWidth="1"/>
    <col min="13" max="13" width="11" bestFit="1" customWidth="1"/>
  </cols>
  <sheetData>
    <row r="1" spans="1:18" ht="22.4" customHeight="1">
      <c r="A1" s="93" t="s">
        <v>0</v>
      </c>
      <c r="B1" s="93"/>
      <c r="C1" s="94"/>
    </row>
    <row r="2" spans="1:18" ht="22.4" customHeight="1">
      <c r="A2" s="93" t="s">
        <v>276</v>
      </c>
      <c r="B2" s="93"/>
      <c r="C2" s="94"/>
    </row>
    <row r="3" spans="1:18" ht="18.75" customHeight="1">
      <c r="A3" s="95"/>
      <c r="B3" s="95"/>
      <c r="C3" s="2"/>
      <c r="H3" s="183" t="s">
        <v>2</v>
      </c>
      <c r="I3" s="183"/>
      <c r="J3" s="183"/>
    </row>
    <row r="4" spans="1:18" ht="22">
      <c r="A4" s="176"/>
      <c r="B4" s="176"/>
      <c r="C4"/>
      <c r="D4" s="175" t="s">
        <v>3</v>
      </c>
      <c r="E4" s="175"/>
      <c r="F4" s="175"/>
      <c r="G4" s="95"/>
      <c r="H4" s="175" t="s">
        <v>4</v>
      </c>
      <c r="I4" s="175"/>
      <c r="J4" s="175"/>
    </row>
    <row r="5" spans="1:18" ht="24.75" customHeight="1">
      <c r="A5" s="176"/>
      <c r="B5" s="176"/>
      <c r="C5"/>
      <c r="D5" s="174" t="s">
        <v>95</v>
      </c>
      <c r="E5" s="174"/>
      <c r="F5" s="174"/>
      <c r="H5" s="174" t="s">
        <v>95</v>
      </c>
      <c r="I5" s="174"/>
      <c r="J5" s="174"/>
    </row>
    <row r="6" spans="1:18" ht="18.75" customHeight="1">
      <c r="A6" s="18"/>
      <c r="B6" s="18"/>
      <c r="D6" s="176" t="s">
        <v>96</v>
      </c>
      <c r="E6" s="176"/>
      <c r="F6" s="176"/>
      <c r="G6" s="18"/>
      <c r="H6" s="176" t="s">
        <v>96</v>
      </c>
      <c r="I6" s="176"/>
      <c r="J6" s="176"/>
    </row>
    <row r="7" spans="1:18" ht="18.75" customHeight="1">
      <c r="A7" s="18"/>
      <c r="B7" s="18"/>
      <c r="C7" s="87" t="s">
        <v>7</v>
      </c>
      <c r="D7" s="62">
        <v>2566</v>
      </c>
      <c r="E7" s="123"/>
      <c r="F7" s="62">
        <v>2565</v>
      </c>
      <c r="G7" s="18"/>
      <c r="H7" s="62">
        <v>2566</v>
      </c>
      <c r="I7" s="123"/>
      <c r="J7" s="62">
        <v>2565</v>
      </c>
    </row>
    <row r="8" spans="1:18" ht="16.399999999999999" customHeight="1">
      <c r="A8" s="91"/>
      <c r="B8" s="91"/>
      <c r="C8" s="89"/>
      <c r="D8" s="21"/>
      <c r="E8" s="21"/>
      <c r="F8" s="18"/>
      <c r="G8" s="18"/>
      <c r="H8" s="18"/>
      <c r="I8" s="123"/>
      <c r="J8" s="18"/>
    </row>
    <row r="9" spans="1:18" ht="21" customHeight="1">
      <c r="A9" s="91" t="s">
        <v>277</v>
      </c>
      <c r="B9" s="91"/>
      <c r="C9" s="89"/>
      <c r="D9" s="21"/>
      <c r="E9" s="21"/>
      <c r="F9" s="21"/>
      <c r="G9" s="21"/>
      <c r="H9" s="21"/>
      <c r="I9" s="21"/>
      <c r="J9" s="21"/>
    </row>
    <row r="10" spans="1:18" ht="21" customHeight="1">
      <c r="A10" t="s">
        <v>124</v>
      </c>
      <c r="D10" s="21">
        <v>-2530893</v>
      </c>
      <c r="E10" s="21"/>
      <c r="F10" s="21">
        <v>14423641</v>
      </c>
      <c r="G10" s="21"/>
      <c r="H10" s="21">
        <v>148609</v>
      </c>
      <c r="I10" s="21"/>
      <c r="J10" s="21">
        <v>14887396</v>
      </c>
      <c r="L10" s="21"/>
      <c r="N10" s="21"/>
      <c r="P10" s="21"/>
      <c r="R10" s="21"/>
    </row>
    <row r="11" spans="1:18" ht="21" customHeight="1">
      <c r="A11" s="92" t="s">
        <v>278</v>
      </c>
      <c r="B11" s="92"/>
      <c r="D11" s="21"/>
      <c r="E11" s="21"/>
      <c r="F11" s="21"/>
      <c r="G11" s="21"/>
      <c r="H11" s="21"/>
      <c r="I11" s="21"/>
      <c r="J11" s="21"/>
    </row>
    <row r="12" spans="1:18" ht="21" customHeight="1">
      <c r="A12" t="s">
        <v>279</v>
      </c>
      <c r="D12" s="21">
        <v>23741648</v>
      </c>
      <c r="E12" s="21"/>
      <c r="F12" s="21">
        <v>23483029</v>
      </c>
      <c r="G12" s="21"/>
      <c r="H12" s="21">
        <v>1143289</v>
      </c>
      <c r="I12" s="21"/>
      <c r="J12" s="21">
        <v>1316244</v>
      </c>
    </row>
    <row r="13" spans="1:18" ht="21" customHeight="1">
      <c r="A13" t="s">
        <v>280</v>
      </c>
      <c r="D13" s="21">
        <v>1379389</v>
      </c>
      <c r="E13" s="21"/>
      <c r="F13" s="21">
        <v>1335616</v>
      </c>
      <c r="G13" s="21"/>
      <c r="H13" s="21">
        <v>7446</v>
      </c>
      <c r="I13" s="21"/>
      <c r="J13" s="21">
        <v>6588</v>
      </c>
    </row>
    <row r="14" spans="1:18" ht="21" customHeight="1">
      <c r="A14" t="s">
        <v>281</v>
      </c>
      <c r="C14" s="87">
        <v>7</v>
      </c>
      <c r="D14" s="21">
        <v>8111040</v>
      </c>
      <c r="E14" s="21"/>
      <c r="F14" s="21">
        <v>7388515</v>
      </c>
      <c r="G14" s="21"/>
      <c r="H14" s="21">
        <v>80324</v>
      </c>
      <c r="I14" s="21"/>
      <c r="J14" s="21">
        <v>104124</v>
      </c>
    </row>
    <row r="15" spans="1:18" ht="21.5">
      <c r="A15" t="s">
        <v>282</v>
      </c>
    </row>
    <row r="16" spans="1:18" ht="21" customHeight="1">
      <c r="A16" t="s">
        <v>283</v>
      </c>
      <c r="D16" s="21">
        <v>349868</v>
      </c>
      <c r="E16" s="21"/>
      <c r="F16" s="21">
        <v>179153</v>
      </c>
      <c r="H16" s="21">
        <v>195144</v>
      </c>
      <c r="J16" s="21">
        <v>-11991</v>
      </c>
    </row>
    <row r="17" spans="1:12" ht="21" customHeight="1">
      <c r="A17" t="s">
        <v>284</v>
      </c>
      <c r="C17" s="87">
        <v>6</v>
      </c>
      <c r="D17" s="21">
        <v>-391931</v>
      </c>
      <c r="E17" s="21"/>
      <c r="F17" s="21">
        <v>-34966</v>
      </c>
      <c r="G17" s="21"/>
      <c r="H17" s="84">
        <v>58682</v>
      </c>
      <c r="I17" s="21"/>
      <c r="J17" s="21">
        <v>-3845</v>
      </c>
    </row>
    <row r="18" spans="1:12" ht="21" customHeight="1">
      <c r="A18" t="s">
        <v>100</v>
      </c>
      <c r="D18" s="21">
        <v>-1158029</v>
      </c>
      <c r="E18" s="21"/>
      <c r="F18" s="21">
        <v>-842826</v>
      </c>
      <c r="G18" s="21"/>
      <c r="H18" s="21">
        <v>-637246</v>
      </c>
      <c r="I18" s="21"/>
      <c r="J18" s="21">
        <v>-708182</v>
      </c>
    </row>
    <row r="19" spans="1:12" ht="21" customHeight="1">
      <c r="A19" t="s">
        <v>101</v>
      </c>
      <c r="D19" s="21">
        <v>-12169</v>
      </c>
      <c r="E19" s="21"/>
      <c r="F19" s="21">
        <v>-60125</v>
      </c>
      <c r="G19" s="21"/>
      <c r="H19" s="21">
        <v>-8242678</v>
      </c>
      <c r="I19" s="21"/>
      <c r="J19" s="21">
        <v>-19605115</v>
      </c>
    </row>
    <row r="20" spans="1:12" ht="21" customHeight="1">
      <c r="A20" t="s">
        <v>285</v>
      </c>
      <c r="D20" s="21">
        <v>25506493</v>
      </c>
      <c r="E20" s="21"/>
      <c r="F20" s="21">
        <v>20357997</v>
      </c>
      <c r="G20" s="21"/>
      <c r="H20" s="21">
        <v>5757920</v>
      </c>
      <c r="I20" s="21"/>
      <c r="J20" s="21">
        <v>5208287</v>
      </c>
    </row>
    <row r="21" spans="1:12" ht="21" customHeight="1">
      <c r="A21" t="s">
        <v>99</v>
      </c>
      <c r="D21" s="21">
        <v>-7878753</v>
      </c>
      <c r="E21" s="21"/>
      <c r="F21" s="21">
        <v>-2553196</v>
      </c>
      <c r="G21" s="21"/>
      <c r="H21" s="25">
        <v>-2158883</v>
      </c>
      <c r="I21" s="21"/>
      <c r="J21" s="25">
        <v>-8609069</v>
      </c>
    </row>
    <row r="22" spans="1:12" ht="21" customHeight="1">
      <c r="A22" t="s">
        <v>64</v>
      </c>
      <c r="C22" s="87">
        <v>20</v>
      </c>
      <c r="D22" s="21">
        <v>789355</v>
      </c>
      <c r="E22" s="10"/>
      <c r="F22" s="21">
        <v>786488</v>
      </c>
      <c r="G22" s="10"/>
      <c r="H22" s="25">
        <v>191561</v>
      </c>
      <c r="I22" s="10"/>
      <c r="J22" s="25">
        <v>191819</v>
      </c>
    </row>
    <row r="23" spans="1:12" ht="21" customHeight="1">
      <c r="A23" t="s">
        <v>286</v>
      </c>
      <c r="D23" s="22"/>
      <c r="E23" s="21"/>
      <c r="F23" s="22"/>
    </row>
    <row r="24" spans="1:12" ht="21" customHeight="1">
      <c r="A24" t="s">
        <v>287</v>
      </c>
      <c r="D24" s="22"/>
      <c r="E24" s="21"/>
      <c r="F24" s="22"/>
      <c r="H24" s="157"/>
      <c r="J24" s="157"/>
    </row>
    <row r="25" spans="1:12" ht="21" customHeight="1">
      <c r="A25" t="s">
        <v>288</v>
      </c>
      <c r="D25" s="22">
        <v>193117</v>
      </c>
      <c r="E25" s="21"/>
      <c r="F25" s="22">
        <v>166493</v>
      </c>
      <c r="H25" s="157">
        <v>16589</v>
      </c>
      <c r="J25" s="157">
        <v>106977</v>
      </c>
    </row>
    <row r="26" spans="1:12" ht="21" customHeight="1">
      <c r="A26" t="s">
        <v>114</v>
      </c>
      <c r="D26" s="22">
        <v>908754</v>
      </c>
      <c r="E26" s="25"/>
      <c r="F26" s="22">
        <v>475914</v>
      </c>
      <c r="G26" s="21"/>
      <c r="H26" s="25">
        <v>4438797</v>
      </c>
      <c r="I26" s="21"/>
      <c r="J26" s="25">
        <v>7174157</v>
      </c>
    </row>
    <row r="27" spans="1:12" ht="21.65" customHeight="1">
      <c r="A27" t="s">
        <v>289</v>
      </c>
      <c r="D27" s="21">
        <v>-311346</v>
      </c>
      <c r="E27" s="21"/>
      <c r="F27" s="21">
        <v>-217113</v>
      </c>
      <c r="G27" s="21"/>
      <c r="H27" s="25">
        <v>-238064</v>
      </c>
      <c r="I27" s="21"/>
      <c r="J27" s="25">
        <v>46219</v>
      </c>
      <c r="L27" s="131"/>
    </row>
    <row r="28" spans="1:12" ht="21" customHeight="1">
      <c r="A28" t="s">
        <v>103</v>
      </c>
      <c r="D28" s="21"/>
      <c r="E28" s="21"/>
      <c r="F28" s="21"/>
      <c r="G28" s="21"/>
      <c r="H28" s="21"/>
      <c r="I28" s="21"/>
      <c r="J28" s="21"/>
    </row>
    <row r="29" spans="1:12" ht="21" customHeight="1">
      <c r="A29" t="s">
        <v>290</v>
      </c>
      <c r="C29" s="87">
        <v>7</v>
      </c>
      <c r="D29" s="21">
        <v>-724149</v>
      </c>
      <c r="E29" s="21"/>
      <c r="F29" s="21">
        <v>-1410753</v>
      </c>
      <c r="G29" s="21"/>
      <c r="H29" s="25">
        <v>0</v>
      </c>
      <c r="I29" s="21"/>
      <c r="J29" s="25">
        <v>0</v>
      </c>
    </row>
    <row r="30" spans="1:12" ht="21" customHeight="1">
      <c r="A30" t="s">
        <v>291</v>
      </c>
      <c r="D30" s="21"/>
      <c r="E30" s="21"/>
      <c r="F30" s="21"/>
      <c r="G30" s="21"/>
      <c r="H30" s="25"/>
      <c r="I30" s="21"/>
      <c r="J30" s="25"/>
    </row>
    <row r="31" spans="1:12" ht="21" customHeight="1">
      <c r="A31" t="s">
        <v>292</v>
      </c>
      <c r="D31" s="25">
        <v>0</v>
      </c>
      <c r="E31" s="21"/>
      <c r="F31" s="22">
        <v>-1765975</v>
      </c>
      <c r="G31" s="21"/>
      <c r="H31" s="25">
        <v>0</v>
      </c>
      <c r="I31" s="21"/>
      <c r="J31" s="25">
        <v>-608201</v>
      </c>
    </row>
    <row r="32" spans="1:12" ht="23.15" customHeight="1">
      <c r="A32" t="s">
        <v>293</v>
      </c>
      <c r="D32" s="21">
        <v>-27167</v>
      </c>
      <c r="E32" s="21"/>
      <c r="F32" s="25">
        <v>0</v>
      </c>
      <c r="G32" s="21"/>
      <c r="H32" s="25">
        <v>0</v>
      </c>
      <c r="I32" s="21"/>
      <c r="J32" s="25">
        <v>0</v>
      </c>
    </row>
    <row r="33" spans="1:12" ht="21" customHeight="1">
      <c r="A33" t="s">
        <v>294</v>
      </c>
      <c r="D33" s="21">
        <v>-25504</v>
      </c>
      <c r="E33" s="21"/>
      <c r="F33" s="25">
        <v>0</v>
      </c>
      <c r="G33" s="21"/>
      <c r="H33" s="25">
        <v>0</v>
      </c>
      <c r="I33" s="21"/>
      <c r="J33" s="25">
        <v>0</v>
      </c>
    </row>
    <row r="34" spans="1:12" ht="21" customHeight="1">
      <c r="A34" t="s">
        <v>120</v>
      </c>
      <c r="D34" s="21"/>
      <c r="E34" s="21"/>
      <c r="F34" s="21"/>
      <c r="G34" s="21"/>
      <c r="H34" s="25"/>
      <c r="I34" s="21"/>
      <c r="J34" s="25"/>
    </row>
    <row r="35" spans="1:12" ht="21" customHeight="1">
      <c r="A35" t="s">
        <v>295</v>
      </c>
      <c r="D35" s="21">
        <v>-4590349</v>
      </c>
      <c r="E35" s="21"/>
      <c r="F35" s="21">
        <v>-3745244</v>
      </c>
      <c r="G35" s="21"/>
      <c r="H35" s="25">
        <v>0</v>
      </c>
      <c r="I35" s="21"/>
      <c r="J35" s="25">
        <v>0</v>
      </c>
    </row>
    <row r="36" spans="1:12" ht="21" customHeight="1">
      <c r="A36" t="s">
        <v>296</v>
      </c>
      <c r="D36" s="132">
        <v>600302</v>
      </c>
      <c r="E36" s="21"/>
      <c r="F36" s="132">
        <v>6002934</v>
      </c>
      <c r="G36" s="21"/>
      <c r="H36" s="132">
        <v>-789815</v>
      </c>
      <c r="I36" s="21"/>
      <c r="J36" s="132">
        <v>574096</v>
      </c>
    </row>
    <row r="37" spans="1:12" ht="21" customHeight="1">
      <c r="C37"/>
      <c r="D37" s="21">
        <f>SUM(D10:D36)</f>
        <v>43929676</v>
      </c>
      <c r="E37" s="21"/>
      <c r="F37" s="21">
        <f>SUM(F10:F36)</f>
        <v>63969582</v>
      </c>
      <c r="G37" s="21"/>
      <c r="H37" s="21">
        <f>SUM(H10:H36)</f>
        <v>-28325</v>
      </c>
      <c r="I37" s="21"/>
      <c r="J37" s="21">
        <f>SUM(J10:J36)</f>
        <v>69504</v>
      </c>
    </row>
    <row r="38" spans="1:12" ht="23.25" customHeight="1">
      <c r="A38" s="93" t="s">
        <v>0</v>
      </c>
      <c r="B38" s="93"/>
      <c r="C38" s="94"/>
      <c r="H38" s="178"/>
      <c r="I38" s="178"/>
      <c r="J38" s="178"/>
    </row>
    <row r="39" spans="1:12" ht="23.25" customHeight="1">
      <c r="A39" s="93" t="s">
        <v>297</v>
      </c>
      <c r="B39" s="93"/>
      <c r="C39" s="94"/>
      <c r="H39" s="178"/>
      <c r="I39" s="178"/>
      <c r="J39" s="178"/>
    </row>
    <row r="40" spans="1:12" ht="18" customHeight="1">
      <c r="A40" s="95"/>
      <c r="B40" s="95"/>
      <c r="C40" s="2"/>
      <c r="H40" s="183" t="s">
        <v>2</v>
      </c>
      <c r="I40" s="183"/>
      <c r="J40" s="183"/>
    </row>
    <row r="41" spans="1:12" ht="22">
      <c r="A41" s="176"/>
      <c r="B41" s="176"/>
      <c r="C41"/>
      <c r="D41" s="175" t="s">
        <v>3</v>
      </c>
      <c r="E41" s="175"/>
      <c r="F41" s="175"/>
      <c r="G41" s="95"/>
      <c r="H41" s="175" t="s">
        <v>4</v>
      </c>
      <c r="I41" s="175"/>
      <c r="J41" s="175"/>
    </row>
    <row r="42" spans="1:12" ht="24.75" customHeight="1">
      <c r="A42" s="176"/>
      <c r="B42" s="176"/>
      <c r="C42"/>
      <c r="D42" s="174" t="s">
        <v>95</v>
      </c>
      <c r="E42" s="174"/>
      <c r="F42" s="174"/>
      <c r="H42" s="174" t="s">
        <v>95</v>
      </c>
      <c r="I42" s="174"/>
      <c r="J42" s="174"/>
    </row>
    <row r="43" spans="1:12" ht="18.75" customHeight="1">
      <c r="A43" s="18"/>
      <c r="B43" s="18"/>
      <c r="D43" s="176" t="s">
        <v>96</v>
      </c>
      <c r="E43" s="176"/>
      <c r="F43" s="176"/>
      <c r="G43" s="18"/>
      <c r="H43" s="176" t="s">
        <v>96</v>
      </c>
      <c r="I43" s="176"/>
      <c r="J43" s="176"/>
    </row>
    <row r="44" spans="1:12" ht="18.75" customHeight="1">
      <c r="A44" s="18"/>
      <c r="B44" s="18"/>
      <c r="C44" s="87" t="s">
        <v>7</v>
      </c>
      <c r="D44" s="62">
        <v>2566</v>
      </c>
      <c r="E44" s="123"/>
      <c r="F44" s="62">
        <v>2565</v>
      </c>
      <c r="G44" s="18"/>
      <c r="H44" s="62">
        <v>2566</v>
      </c>
      <c r="I44" s="123"/>
      <c r="J44" s="62">
        <v>2565</v>
      </c>
    </row>
    <row r="45" spans="1:12" ht="9.65" customHeight="1">
      <c r="B45" s="18"/>
      <c r="D45" s="123"/>
      <c r="E45" s="123"/>
      <c r="F45" s="18"/>
      <c r="G45" s="18"/>
      <c r="H45" s="18"/>
      <c r="I45" s="123"/>
      <c r="J45" s="18"/>
    </row>
    <row r="46" spans="1:12" ht="22">
      <c r="A46" s="91" t="s">
        <v>298</v>
      </c>
      <c r="B46" s="18"/>
      <c r="D46" s="123"/>
      <c r="E46" s="123"/>
      <c r="F46" s="123"/>
      <c r="G46" s="18"/>
      <c r="H46" s="123"/>
      <c r="I46" s="123"/>
      <c r="J46" s="123"/>
    </row>
    <row r="47" spans="1:12" ht="21.5">
      <c r="A47" s="92" t="s">
        <v>299</v>
      </c>
      <c r="B47" s="92"/>
      <c r="D47" s="21"/>
      <c r="E47" s="21"/>
      <c r="F47" s="21"/>
      <c r="G47" s="21"/>
      <c r="H47" s="21"/>
      <c r="I47" s="21"/>
      <c r="J47" s="21"/>
    </row>
    <row r="48" spans="1:12" ht="21.5">
      <c r="A48" t="s">
        <v>10</v>
      </c>
      <c r="D48" s="21">
        <v>-1142440</v>
      </c>
      <c r="E48" s="21"/>
      <c r="F48" s="21">
        <v>-5743800</v>
      </c>
      <c r="G48" s="21"/>
      <c r="H48" s="21">
        <v>-531121</v>
      </c>
      <c r="I48" s="21"/>
      <c r="J48" s="21">
        <v>176935</v>
      </c>
      <c r="K48" s="84"/>
      <c r="L48" s="84"/>
    </row>
    <row r="49" spans="1:15" ht="21.5">
      <c r="A49" t="s">
        <v>15</v>
      </c>
      <c r="D49" s="21">
        <v>11888032</v>
      </c>
      <c r="E49" s="21"/>
      <c r="F49" s="21">
        <v>-11103377</v>
      </c>
      <c r="G49" s="21"/>
      <c r="H49" s="21">
        <v>159678</v>
      </c>
      <c r="I49" s="21"/>
      <c r="J49" s="21">
        <v>-73152</v>
      </c>
      <c r="K49" s="84"/>
      <c r="L49" s="84"/>
    </row>
    <row r="50" spans="1:15" ht="21.5">
      <c r="A50" t="s">
        <v>300</v>
      </c>
      <c r="D50" s="21">
        <v>-10955640</v>
      </c>
      <c r="E50" s="21"/>
      <c r="F50" s="21">
        <v>-14650517</v>
      </c>
      <c r="G50" s="21"/>
      <c r="H50" s="21">
        <v>153798</v>
      </c>
      <c r="I50" s="21"/>
      <c r="J50" s="21">
        <v>-240603</v>
      </c>
      <c r="K50" s="139"/>
      <c r="L50" s="84"/>
    </row>
    <row r="51" spans="1:15" ht="21.5">
      <c r="A51" t="s">
        <v>22</v>
      </c>
      <c r="D51" s="21">
        <v>-502587</v>
      </c>
      <c r="E51" s="21"/>
      <c r="F51" s="21">
        <v>-168360</v>
      </c>
      <c r="G51" s="21"/>
      <c r="H51" s="21">
        <v>44259</v>
      </c>
      <c r="I51" s="21"/>
      <c r="J51" s="21">
        <v>22549</v>
      </c>
    </row>
    <row r="52" spans="1:15" ht="21.5">
      <c r="A52" t="s">
        <v>40</v>
      </c>
      <c r="D52" s="21">
        <v>585344</v>
      </c>
      <c r="E52" s="21"/>
      <c r="F52" s="21">
        <v>-832467</v>
      </c>
      <c r="G52" s="21"/>
      <c r="H52" s="25">
        <v>-47</v>
      </c>
      <c r="I52" s="21"/>
      <c r="J52" s="25">
        <v>-76282</v>
      </c>
    </row>
    <row r="53" spans="1:15" ht="21.5">
      <c r="A53" t="s">
        <v>301</v>
      </c>
      <c r="D53" s="21">
        <v>-2662656</v>
      </c>
      <c r="E53" s="21"/>
      <c r="F53" s="21">
        <v>8160688</v>
      </c>
      <c r="G53" s="21"/>
      <c r="H53" s="21">
        <v>-319274</v>
      </c>
      <c r="I53" s="21"/>
      <c r="J53" s="21">
        <v>240799</v>
      </c>
    </row>
    <row r="54" spans="1:15" ht="21.5">
      <c r="A54" t="s">
        <v>58</v>
      </c>
      <c r="D54" s="21">
        <v>-611158</v>
      </c>
      <c r="E54" s="21"/>
      <c r="F54" s="21">
        <v>683245</v>
      </c>
      <c r="G54" s="21"/>
      <c r="H54" s="21">
        <v>115584</v>
      </c>
      <c r="I54" s="21"/>
      <c r="J54" s="21">
        <v>-1824</v>
      </c>
    </row>
    <row r="55" spans="1:15" ht="21.5">
      <c r="A55" t="s">
        <v>302</v>
      </c>
      <c r="C55" s="87">
        <v>20</v>
      </c>
      <c r="D55" s="21">
        <v>-726396</v>
      </c>
      <c r="E55" s="21"/>
      <c r="F55" s="21">
        <v>-651951</v>
      </c>
      <c r="G55" s="21"/>
      <c r="H55" s="25">
        <v>-204810</v>
      </c>
      <c r="I55" s="21"/>
      <c r="J55" s="25">
        <v>-183118</v>
      </c>
    </row>
    <row r="56" spans="1:15" ht="21.5">
      <c r="A56" t="s">
        <v>303</v>
      </c>
      <c r="D56" s="132">
        <v>-4442071</v>
      </c>
      <c r="E56" s="21"/>
      <c r="F56" s="132">
        <v>-6119541</v>
      </c>
      <c r="G56" s="21"/>
      <c r="H56" s="158">
        <v>-29162</v>
      </c>
      <c r="I56" s="19"/>
      <c r="J56" s="158">
        <v>-34388</v>
      </c>
    </row>
    <row r="57" spans="1:15" ht="22">
      <c r="A57" s="2" t="s">
        <v>304</v>
      </c>
      <c r="B57" s="2"/>
      <c r="C57" s="89"/>
      <c r="D57" s="96">
        <f>SUM(D48:D56)+D37</f>
        <v>35360104</v>
      </c>
      <c r="E57" s="5"/>
      <c r="F57" s="96">
        <f>SUM(F48:F56)+F37</f>
        <v>33543502</v>
      </c>
      <c r="G57" s="21"/>
      <c r="H57" s="96">
        <f>SUM(H48:H56)+H37</f>
        <v>-639420</v>
      </c>
      <c r="I57" s="5"/>
      <c r="J57" s="96">
        <f>SUM(J48:J56)+J37</f>
        <v>-99580</v>
      </c>
      <c r="L57" s="21"/>
    </row>
    <row r="58" spans="1:15" ht="7.75" customHeight="1">
      <c r="A58" s="2"/>
      <c r="B58" s="2"/>
      <c r="C58" s="89"/>
      <c r="D58" s="5"/>
      <c r="E58" s="5"/>
      <c r="F58" s="5"/>
      <c r="G58" s="21"/>
      <c r="H58" s="5"/>
      <c r="I58" s="5"/>
      <c r="J58" s="5"/>
    </row>
    <row r="59" spans="1:15" ht="22">
      <c r="A59" s="91" t="s">
        <v>305</v>
      </c>
      <c r="B59" s="91"/>
      <c r="C59" s="89"/>
      <c r="D59" s="21"/>
      <c r="E59" s="21"/>
      <c r="F59" s="21"/>
      <c r="G59" s="21"/>
      <c r="H59" s="21"/>
      <c r="I59" s="21"/>
      <c r="J59" s="21"/>
    </row>
    <row r="60" spans="1:15" ht="21.5">
      <c r="A60" t="s">
        <v>306</v>
      </c>
      <c r="D60" s="21">
        <v>1011301</v>
      </c>
      <c r="E60" s="21"/>
      <c r="F60" s="21">
        <v>734629</v>
      </c>
      <c r="G60" s="21"/>
      <c r="H60" s="21">
        <v>614860</v>
      </c>
      <c r="I60" s="21"/>
      <c r="J60" s="21">
        <v>708403</v>
      </c>
    </row>
    <row r="61" spans="1:15" ht="21.5">
      <c r="A61" t="s">
        <v>101</v>
      </c>
      <c r="D61" s="11">
        <v>4319225</v>
      </c>
      <c r="E61" s="21"/>
      <c r="F61" s="11">
        <v>3144799</v>
      </c>
      <c r="G61" s="21"/>
      <c r="H61" s="21">
        <v>5554046</v>
      </c>
      <c r="I61" s="21"/>
      <c r="J61" s="21">
        <v>5010737</v>
      </c>
    </row>
    <row r="62" spans="1:15" ht="23.15" customHeight="1">
      <c r="A62" t="s">
        <v>307</v>
      </c>
      <c r="D62" s="22">
        <v>9218</v>
      </c>
      <c r="E62" s="21"/>
      <c r="F62" s="22">
        <v>0</v>
      </c>
      <c r="G62" s="21"/>
      <c r="H62" s="157">
        <v>-9692368</v>
      </c>
      <c r="I62" s="21"/>
      <c r="J62" s="157">
        <v>-1277569</v>
      </c>
    </row>
    <row r="63" spans="1:15" ht="21.5">
      <c r="A63" t="s">
        <v>308</v>
      </c>
      <c r="D63" s="22">
        <v>1174868</v>
      </c>
      <c r="F63" s="22">
        <v>509921</v>
      </c>
      <c r="H63" s="22">
        <v>0</v>
      </c>
      <c r="J63" s="25">
        <v>0</v>
      </c>
      <c r="L63" s="84"/>
      <c r="M63" s="84"/>
      <c r="O63" s="131"/>
    </row>
    <row r="64" spans="1:15" ht="21.5">
      <c r="A64" t="s">
        <v>309</v>
      </c>
      <c r="D64" s="21">
        <v>-12054176</v>
      </c>
      <c r="E64" s="21"/>
      <c r="F64" s="21">
        <v>-7908733</v>
      </c>
      <c r="G64" s="21"/>
      <c r="H64" s="19">
        <v>-5532616</v>
      </c>
      <c r="I64" s="21"/>
      <c r="J64" s="19">
        <v>-8422643</v>
      </c>
    </row>
    <row r="65" spans="1:13" ht="23.25" customHeight="1">
      <c r="A65" t="s">
        <v>310</v>
      </c>
      <c r="D65" s="21">
        <v>8809880</v>
      </c>
      <c r="E65" s="21"/>
      <c r="F65" s="21">
        <v>5404813</v>
      </c>
      <c r="G65" s="21"/>
      <c r="H65" s="25">
        <v>150015</v>
      </c>
      <c r="I65" s="21"/>
      <c r="J65" s="25">
        <v>1617126</v>
      </c>
      <c r="L65" s="131"/>
    </row>
    <row r="66" spans="1:13" ht="23.25" customHeight="1">
      <c r="A66" t="s">
        <v>311</v>
      </c>
      <c r="D66" s="22">
        <v>-27759</v>
      </c>
      <c r="E66" s="21"/>
      <c r="F66" s="22">
        <v>-296210</v>
      </c>
      <c r="G66" s="21"/>
      <c r="H66" s="25">
        <v>0</v>
      </c>
      <c r="J66" s="25">
        <v>0</v>
      </c>
    </row>
    <row r="67" spans="1:13" ht="23.25" customHeight="1">
      <c r="A67" t="s">
        <v>312</v>
      </c>
      <c r="D67" s="22">
        <v>45408</v>
      </c>
      <c r="E67" s="21"/>
      <c r="F67" s="22">
        <v>0</v>
      </c>
      <c r="G67" s="21"/>
      <c r="H67" s="25">
        <v>0</v>
      </c>
      <c r="J67" s="25">
        <v>0</v>
      </c>
    </row>
    <row r="68" spans="1:13" ht="23.25" customHeight="1">
      <c r="A68" t="s">
        <v>313</v>
      </c>
      <c r="D68" s="22">
        <v>0</v>
      </c>
      <c r="E68" s="21"/>
      <c r="F68" s="22">
        <v>0</v>
      </c>
      <c r="G68" s="21"/>
      <c r="H68" s="25">
        <v>0</v>
      </c>
      <c r="J68" s="21">
        <v>-160547</v>
      </c>
    </row>
    <row r="69" spans="1:13" ht="21.5">
      <c r="A69" t="s">
        <v>314</v>
      </c>
      <c r="B69" s="87"/>
      <c r="D69" s="22">
        <v>0</v>
      </c>
      <c r="E69" s="44"/>
      <c r="F69" s="22">
        <v>49050</v>
      </c>
      <c r="G69" s="21"/>
      <c r="H69" s="22">
        <v>3848000</v>
      </c>
      <c r="I69" s="21"/>
      <c r="J69" s="22">
        <v>20490000</v>
      </c>
    </row>
    <row r="70" spans="1:13" ht="21.5">
      <c r="A70" t="s">
        <v>315</v>
      </c>
      <c r="B70" s="87"/>
      <c r="D70" s="22">
        <v>-984849</v>
      </c>
      <c r="E70" s="44"/>
      <c r="F70" s="22">
        <v>0</v>
      </c>
      <c r="G70" s="21"/>
      <c r="H70" s="22">
        <v>-440000</v>
      </c>
      <c r="I70" s="21"/>
      <c r="J70" s="22">
        <v>-11600000</v>
      </c>
    </row>
    <row r="71" spans="1:13" ht="23.25" customHeight="1">
      <c r="A71" t="s">
        <v>316</v>
      </c>
      <c r="D71" s="22"/>
      <c r="E71" s="123"/>
      <c r="F71" s="22"/>
      <c r="G71" s="18"/>
      <c r="H71" s="25"/>
      <c r="I71" s="123"/>
      <c r="J71" s="25"/>
    </row>
    <row r="72" spans="1:13" ht="23.25" customHeight="1">
      <c r="A72" t="s">
        <v>317</v>
      </c>
      <c r="D72" s="22">
        <v>-21449380</v>
      </c>
      <c r="E72" s="123"/>
      <c r="F72" s="22">
        <v>-27255927</v>
      </c>
      <c r="H72" s="19">
        <v>-569243</v>
      </c>
      <c r="J72" s="19">
        <v>-450567</v>
      </c>
      <c r="L72" s="131"/>
    </row>
    <row r="73" spans="1:13" ht="23.25" customHeight="1">
      <c r="A73" t="s">
        <v>318</v>
      </c>
      <c r="D73" s="21"/>
      <c r="E73" s="21"/>
      <c r="F73" s="21"/>
      <c r="G73" s="10"/>
      <c r="H73" s="10"/>
      <c r="I73" s="10"/>
      <c r="J73" s="10"/>
    </row>
    <row r="74" spans="1:13" ht="23.25" customHeight="1">
      <c r="A74" t="s">
        <v>317</v>
      </c>
      <c r="D74" s="22">
        <v>451694</v>
      </c>
      <c r="E74" s="123"/>
      <c r="F74" s="22">
        <v>282865</v>
      </c>
      <c r="G74" s="18"/>
      <c r="H74" s="161">
        <v>6128</v>
      </c>
      <c r="I74" s="123"/>
      <c r="J74" s="161">
        <v>34225</v>
      </c>
    </row>
    <row r="75" spans="1:13" ht="23.25" customHeight="1">
      <c r="A75" t="s">
        <v>319</v>
      </c>
      <c r="D75" s="21">
        <v>-859877</v>
      </c>
      <c r="E75" s="21"/>
      <c r="F75" s="21">
        <v>-388517</v>
      </c>
      <c r="G75" s="10"/>
      <c r="H75" s="10">
        <v>-3705</v>
      </c>
      <c r="I75" s="10"/>
      <c r="J75" s="10">
        <v>-23466</v>
      </c>
    </row>
    <row r="76" spans="1:13" ht="23.25" customHeight="1">
      <c r="A76" t="s">
        <v>320</v>
      </c>
      <c r="D76" s="21">
        <v>1020</v>
      </c>
      <c r="E76" s="21"/>
      <c r="F76" s="21">
        <v>33</v>
      </c>
      <c r="G76" s="10"/>
      <c r="H76" s="22">
        <v>0</v>
      </c>
      <c r="I76" s="22"/>
      <c r="J76" s="22">
        <v>0</v>
      </c>
    </row>
    <row r="77" spans="1:13" ht="23.25" customHeight="1">
      <c r="A77" t="s">
        <v>321</v>
      </c>
      <c r="C77" s="87">
        <v>8</v>
      </c>
      <c r="D77" s="21">
        <v>-62592</v>
      </c>
      <c r="E77" s="21"/>
      <c r="F77" s="25">
        <v>0</v>
      </c>
      <c r="G77" s="25"/>
      <c r="H77" s="25">
        <v>0</v>
      </c>
      <c r="I77" s="25"/>
      <c r="J77" s="25">
        <v>0</v>
      </c>
    </row>
    <row r="78" spans="1:13" ht="23.25" customHeight="1">
      <c r="A78" s="2" t="s">
        <v>322</v>
      </c>
      <c r="B78" s="2"/>
      <c r="C78" s="89"/>
      <c r="D78" s="140">
        <f>SUM(D60:D77)</f>
        <v>-19616019</v>
      </c>
      <c r="E78" s="5"/>
      <c r="F78" s="140">
        <f>SUM(F60:F77)</f>
        <v>-25723277</v>
      </c>
      <c r="G78" s="5"/>
      <c r="H78" s="140">
        <f>SUM(H60:H77)</f>
        <v>-6064883</v>
      </c>
      <c r="I78" s="5"/>
      <c r="J78" s="140">
        <f>SUM(J60:J77)</f>
        <v>5925699</v>
      </c>
      <c r="L78" s="139"/>
      <c r="M78" s="162"/>
    </row>
    <row r="79" spans="1:13" ht="23.25" customHeight="1">
      <c r="A79" s="93" t="s">
        <v>0</v>
      </c>
      <c r="B79" s="93"/>
      <c r="C79" s="94"/>
      <c r="H79" s="178"/>
      <c r="I79" s="178"/>
      <c r="J79" s="178"/>
    </row>
    <row r="80" spans="1:13" ht="23.25" customHeight="1">
      <c r="A80" s="93" t="s">
        <v>297</v>
      </c>
      <c r="B80" s="95"/>
      <c r="C80" s="94"/>
      <c r="H80" s="92"/>
      <c r="I80" s="92"/>
      <c r="J80" s="92"/>
    </row>
    <row r="81" spans="1:10" ht="20.25" customHeight="1">
      <c r="A81" s="95"/>
      <c r="B81" s="18"/>
      <c r="C81" s="2"/>
      <c r="H81" s="183" t="s">
        <v>2</v>
      </c>
      <c r="I81" s="183"/>
      <c r="J81" s="183"/>
    </row>
    <row r="82" spans="1:10" ht="22">
      <c r="A82" s="176"/>
      <c r="B82" s="176"/>
      <c r="C82"/>
      <c r="D82" s="175" t="s">
        <v>3</v>
      </c>
      <c r="E82" s="175"/>
      <c r="F82" s="175"/>
      <c r="G82" s="95"/>
      <c r="H82" s="175" t="s">
        <v>4</v>
      </c>
      <c r="I82" s="175"/>
      <c r="J82" s="175"/>
    </row>
    <row r="83" spans="1:10" ht="24.75" customHeight="1">
      <c r="A83" s="176"/>
      <c r="B83" s="176"/>
      <c r="C83"/>
      <c r="D83" s="174" t="s">
        <v>95</v>
      </c>
      <c r="E83" s="174"/>
      <c r="F83" s="174"/>
      <c r="H83" s="174" t="s">
        <v>95</v>
      </c>
      <c r="I83" s="174"/>
      <c r="J83" s="174"/>
    </row>
    <row r="84" spans="1:10" ht="18.75" customHeight="1">
      <c r="A84" s="18"/>
      <c r="B84" s="18"/>
      <c r="D84" s="176" t="s">
        <v>96</v>
      </c>
      <c r="E84" s="176"/>
      <c r="F84" s="176"/>
      <c r="G84" s="18"/>
      <c r="H84" s="176" t="s">
        <v>96</v>
      </c>
      <c r="I84" s="176"/>
      <c r="J84" s="176"/>
    </row>
    <row r="85" spans="1:10" ht="18.75" customHeight="1">
      <c r="A85" s="18"/>
      <c r="B85" s="18"/>
      <c r="C85" s="87" t="s">
        <v>7</v>
      </c>
      <c r="D85" s="62">
        <v>2566</v>
      </c>
      <c r="E85" s="123"/>
      <c r="F85" s="62">
        <v>2565</v>
      </c>
      <c r="G85" s="18"/>
      <c r="H85" s="62">
        <v>2566</v>
      </c>
      <c r="I85" s="123"/>
      <c r="J85" s="62">
        <v>2565</v>
      </c>
    </row>
    <row r="86" spans="1:10" ht="16.399999999999999" customHeight="1">
      <c r="D86" s="18"/>
      <c r="E86" s="123"/>
      <c r="F86" s="18"/>
      <c r="G86" s="18"/>
      <c r="H86" s="18"/>
      <c r="I86" s="123"/>
      <c r="J86" s="18"/>
    </row>
    <row r="87" spans="1:10" ht="21.75" customHeight="1">
      <c r="A87" s="91" t="s">
        <v>323</v>
      </c>
      <c r="C87" s="89"/>
      <c r="D87" s="21"/>
      <c r="E87" s="21"/>
      <c r="F87" s="21"/>
      <c r="G87" s="21"/>
      <c r="H87" s="21"/>
      <c r="I87" s="21"/>
      <c r="J87" s="21"/>
    </row>
    <row r="88" spans="1:10" ht="21.75" customHeight="1">
      <c r="A88" t="s">
        <v>324</v>
      </c>
      <c r="D88" s="21">
        <v>-4014639</v>
      </c>
      <c r="E88" s="21"/>
      <c r="F88" s="21">
        <v>23163981</v>
      </c>
      <c r="G88" s="21"/>
      <c r="H88" s="25">
        <v>0</v>
      </c>
      <c r="I88" s="21"/>
      <c r="J88" s="25">
        <v>0</v>
      </c>
    </row>
    <row r="89" spans="1:10" ht="21.75" customHeight="1">
      <c r="A89" t="s">
        <v>325</v>
      </c>
      <c r="D89" s="21">
        <v>36615409</v>
      </c>
      <c r="E89" s="21"/>
      <c r="F89" s="21">
        <v>2555254</v>
      </c>
      <c r="G89" s="21"/>
      <c r="H89" s="25">
        <v>25568692</v>
      </c>
      <c r="I89" s="21"/>
      <c r="J89" s="25">
        <v>-4994861</v>
      </c>
    </row>
    <row r="90" spans="1:10" ht="21.75" customHeight="1">
      <c r="A90" t="s">
        <v>326</v>
      </c>
      <c r="D90" s="11">
        <v>378007</v>
      </c>
      <c r="F90" s="11">
        <v>605963</v>
      </c>
      <c r="H90" s="25">
        <v>-4467232</v>
      </c>
      <c r="J90" s="25">
        <v>11170000</v>
      </c>
    </row>
    <row r="91" spans="1:10" ht="21.75" customHeight="1">
      <c r="A91" t="s">
        <v>327</v>
      </c>
      <c r="D91" s="22">
        <v>-7380550</v>
      </c>
      <c r="E91" s="21"/>
      <c r="F91" s="22">
        <v>-5562809</v>
      </c>
      <c r="G91" s="21"/>
      <c r="H91" s="25">
        <v>-241480</v>
      </c>
      <c r="I91" s="21"/>
      <c r="J91" s="25">
        <v>-285064</v>
      </c>
    </row>
    <row r="92" spans="1:10" ht="21.75" customHeight="1">
      <c r="A92" t="s">
        <v>328</v>
      </c>
      <c r="D92" s="21">
        <v>50398274</v>
      </c>
      <c r="E92" s="21"/>
      <c r="F92" s="21">
        <v>62584467</v>
      </c>
      <c r="G92" s="21"/>
      <c r="H92" s="25">
        <v>0</v>
      </c>
      <c r="I92" s="21"/>
      <c r="J92" s="25">
        <v>0</v>
      </c>
    </row>
    <row r="93" spans="1:10" ht="21.75" customHeight="1">
      <c r="A93" t="s">
        <v>329</v>
      </c>
      <c r="D93" s="21">
        <v>-66012357</v>
      </c>
      <c r="E93" s="21"/>
      <c r="F93" s="21">
        <v>-39981713</v>
      </c>
      <c r="G93" s="21"/>
      <c r="H93" s="25">
        <v>-1057031</v>
      </c>
      <c r="I93" s="21"/>
      <c r="J93" s="25">
        <v>-641150</v>
      </c>
    </row>
    <row r="94" spans="1:10" ht="21.75" customHeight="1">
      <c r="A94" t="s">
        <v>330</v>
      </c>
      <c r="D94" s="22">
        <v>14000000</v>
      </c>
      <c r="E94" s="21"/>
      <c r="F94" s="22">
        <v>22024800</v>
      </c>
      <c r="G94" s="21"/>
      <c r="H94" s="25">
        <v>0</v>
      </c>
      <c r="I94" s="21"/>
      <c r="J94" s="25">
        <v>11874800</v>
      </c>
    </row>
    <row r="95" spans="1:10" ht="21.75" customHeight="1">
      <c r="A95" t="s">
        <v>331</v>
      </c>
      <c r="D95" s="22">
        <v>-23085000</v>
      </c>
      <c r="E95" s="21"/>
      <c r="F95" s="22">
        <v>-21435204</v>
      </c>
      <c r="G95" s="21"/>
      <c r="H95" s="10">
        <v>-13635000</v>
      </c>
      <c r="I95" s="21"/>
      <c r="J95" s="10">
        <v>-11600000</v>
      </c>
    </row>
    <row r="96" spans="1:10" ht="21.75" customHeight="1">
      <c r="A96" t="s">
        <v>332</v>
      </c>
      <c r="C96" s="87">
        <v>22</v>
      </c>
      <c r="D96" s="22">
        <v>11932000</v>
      </c>
      <c r="E96" s="21"/>
      <c r="F96" s="22">
        <v>15000000</v>
      </c>
      <c r="G96" s="21"/>
      <c r="H96" s="10">
        <v>11932000</v>
      </c>
      <c r="I96" s="21"/>
      <c r="J96" s="25">
        <v>15000000</v>
      </c>
    </row>
    <row r="97" spans="1:10" ht="21.75" customHeight="1">
      <c r="A97" t="s">
        <v>333</v>
      </c>
      <c r="D97" s="22">
        <v>0</v>
      </c>
      <c r="E97" s="21"/>
      <c r="F97" s="22">
        <v>-15000000</v>
      </c>
      <c r="G97" s="21"/>
      <c r="H97" s="10">
        <v>0</v>
      </c>
      <c r="I97" s="21"/>
      <c r="J97" s="25">
        <v>-15000000</v>
      </c>
    </row>
    <row r="98" spans="1:10" ht="21.75" customHeight="1">
      <c r="A98" t="s">
        <v>334</v>
      </c>
      <c r="D98" s="21">
        <v>-1042376</v>
      </c>
      <c r="E98" s="21"/>
      <c r="F98" s="21">
        <v>388066</v>
      </c>
      <c r="G98" s="159"/>
      <c r="H98" s="10">
        <v>-543762</v>
      </c>
      <c r="I98" s="159"/>
      <c r="J98" s="10">
        <v>-96058</v>
      </c>
    </row>
    <row r="99" spans="1:10" ht="21.75" customHeight="1">
      <c r="A99" t="s">
        <v>335</v>
      </c>
      <c r="D99" s="21">
        <v>-24310825</v>
      </c>
      <c r="E99" s="21"/>
      <c r="F99" s="21">
        <v>-20692401</v>
      </c>
      <c r="G99" s="21"/>
      <c r="H99" s="21">
        <v>-5675165</v>
      </c>
      <c r="I99" s="21"/>
      <c r="J99" s="21">
        <v>-5747946</v>
      </c>
    </row>
    <row r="100" spans="1:10" ht="21.75" customHeight="1">
      <c r="A100" t="s">
        <v>360</v>
      </c>
      <c r="D100" s="21">
        <v>-3566358</v>
      </c>
      <c r="E100" s="21"/>
      <c r="F100" s="21">
        <v>-5995824</v>
      </c>
      <c r="G100" s="21"/>
      <c r="H100" s="21">
        <v>-2926791</v>
      </c>
      <c r="I100" s="21"/>
      <c r="J100" s="21">
        <v>-5464403</v>
      </c>
    </row>
    <row r="101" spans="1:10" ht="21.75" customHeight="1">
      <c r="A101" t="s">
        <v>336</v>
      </c>
      <c r="C101" s="87">
        <v>18</v>
      </c>
      <c r="D101" s="21">
        <v>-3225147</v>
      </c>
      <c r="E101" s="21"/>
      <c r="F101" s="25">
        <v>-817871</v>
      </c>
      <c r="G101" s="159"/>
      <c r="H101" s="25">
        <v>-2692197</v>
      </c>
      <c r="I101" s="159"/>
      <c r="J101" s="25">
        <v>-817871</v>
      </c>
    </row>
    <row r="102" spans="1:10" ht="21.75" customHeight="1">
      <c r="A102" t="s">
        <v>337</v>
      </c>
      <c r="D102" s="22">
        <v>31093</v>
      </c>
      <c r="E102" s="21"/>
      <c r="F102" s="22">
        <v>75912</v>
      </c>
      <c r="H102" s="25">
        <v>0</v>
      </c>
      <c r="J102" s="25">
        <v>0</v>
      </c>
    </row>
    <row r="103" spans="1:10" ht="21.75" customHeight="1">
      <c r="A103" t="s">
        <v>338</v>
      </c>
      <c r="D103" s="44">
        <v>-5</v>
      </c>
      <c r="E103" s="21"/>
      <c r="F103" s="44">
        <v>-29770872</v>
      </c>
      <c r="G103" s="21"/>
      <c r="H103" s="43">
        <v>0</v>
      </c>
      <c r="I103" s="21"/>
      <c r="J103" s="43">
        <v>0</v>
      </c>
    </row>
    <row r="104" spans="1:10" ht="21.75" customHeight="1">
      <c r="A104" s="2" t="s">
        <v>339</v>
      </c>
      <c r="B104" s="2"/>
      <c r="C104" s="89"/>
      <c r="D104" s="140">
        <f>SUM(D88:D103)</f>
        <v>-19282474</v>
      </c>
      <c r="E104" s="5"/>
      <c r="F104" s="140">
        <f>SUM(F88:F103)</f>
        <v>-12858251</v>
      </c>
      <c r="G104" s="5"/>
      <c r="H104" s="140">
        <f>SUM(H88:H103)</f>
        <v>6262034</v>
      </c>
      <c r="I104" s="5"/>
      <c r="J104" s="140">
        <f>SUM(J88:J103)</f>
        <v>-6602553</v>
      </c>
    </row>
    <row r="105" spans="1:10" ht="23.25" customHeight="1">
      <c r="A105" s="93" t="s">
        <v>0</v>
      </c>
      <c r="B105" s="93"/>
      <c r="C105" s="94"/>
      <c r="H105" s="178"/>
      <c r="I105" s="178"/>
      <c r="J105" s="178"/>
    </row>
    <row r="106" spans="1:10" ht="23.25" customHeight="1">
      <c r="A106" s="93" t="s">
        <v>297</v>
      </c>
      <c r="B106" s="95"/>
      <c r="C106" s="94"/>
      <c r="H106" s="178"/>
      <c r="I106" s="178"/>
      <c r="J106" s="178"/>
    </row>
    <row r="107" spans="1:10" ht="23.25" customHeight="1">
      <c r="A107" s="95"/>
      <c r="B107" s="18"/>
      <c r="C107" s="2"/>
      <c r="H107" s="183" t="s">
        <v>2</v>
      </c>
      <c r="I107" s="183"/>
      <c r="J107" s="183"/>
    </row>
    <row r="108" spans="1:10" ht="22">
      <c r="A108" s="176"/>
      <c r="B108" s="176"/>
      <c r="C108"/>
      <c r="D108" s="175" t="s">
        <v>3</v>
      </c>
      <c r="E108" s="175"/>
      <c r="F108" s="175"/>
      <c r="G108" s="95"/>
      <c r="H108" s="175" t="s">
        <v>4</v>
      </c>
      <c r="I108" s="175"/>
      <c r="J108" s="175"/>
    </row>
    <row r="109" spans="1:10" ht="24.75" customHeight="1">
      <c r="A109" s="176"/>
      <c r="B109" s="176"/>
      <c r="C109"/>
      <c r="D109" s="174" t="s">
        <v>95</v>
      </c>
      <c r="E109" s="174"/>
      <c r="F109" s="174"/>
      <c r="H109" s="174" t="s">
        <v>95</v>
      </c>
      <c r="I109" s="174"/>
      <c r="J109" s="174"/>
    </row>
    <row r="110" spans="1:10" ht="18.75" customHeight="1">
      <c r="A110" s="18"/>
      <c r="B110" s="18"/>
      <c r="D110" s="176" t="s">
        <v>96</v>
      </c>
      <c r="E110" s="176"/>
      <c r="F110" s="176"/>
      <c r="G110" s="18"/>
      <c r="H110" s="176" t="s">
        <v>96</v>
      </c>
      <c r="I110" s="176"/>
      <c r="J110" s="176"/>
    </row>
    <row r="111" spans="1:10" ht="18.75" customHeight="1">
      <c r="A111" s="18"/>
      <c r="B111" s="18"/>
      <c r="C111" s="87" t="s">
        <v>7</v>
      </c>
      <c r="D111" s="62">
        <v>2566</v>
      </c>
      <c r="E111" s="123"/>
      <c r="F111" s="62">
        <v>2565</v>
      </c>
      <c r="G111" s="18"/>
      <c r="H111" s="62">
        <v>2566</v>
      </c>
      <c r="I111" s="123"/>
      <c r="J111" s="62">
        <v>2565</v>
      </c>
    </row>
    <row r="112" spans="1:10" ht="16.399999999999999" customHeight="1">
      <c r="A112" s="18"/>
      <c r="B112" s="18"/>
      <c r="D112" s="18"/>
      <c r="E112" s="123"/>
      <c r="F112" s="18"/>
      <c r="G112" s="18"/>
      <c r="H112" s="18"/>
      <c r="I112" s="123"/>
      <c r="J112" s="18"/>
    </row>
    <row r="113" spans="1:14" ht="23.25" customHeight="1">
      <c r="A113" t="s">
        <v>340</v>
      </c>
      <c r="B113" s="18"/>
      <c r="D113" s="123"/>
      <c r="E113" s="123"/>
      <c r="F113" s="123"/>
      <c r="G113" s="18"/>
      <c r="H113" s="123"/>
      <c r="I113" s="123"/>
      <c r="J113" s="123"/>
    </row>
    <row r="114" spans="1:14" ht="23.25" customHeight="1">
      <c r="A114" t="s">
        <v>341</v>
      </c>
      <c r="D114" s="43">
        <f>D57+D78+D104</f>
        <v>-3538389</v>
      </c>
      <c r="E114" s="123"/>
      <c r="F114" s="43">
        <f>F57+F78+F104</f>
        <v>-5038026</v>
      </c>
      <c r="G114" s="163"/>
      <c r="H114" s="43">
        <f>H57+H78+H104</f>
        <v>-442269</v>
      </c>
      <c r="I114" s="163"/>
      <c r="J114" s="43">
        <f>J57+J78+J104</f>
        <v>-776434</v>
      </c>
    </row>
    <row r="115" spans="1:14" ht="23.25" customHeight="1">
      <c r="A115" t="s">
        <v>342</v>
      </c>
      <c r="D115" s="123"/>
      <c r="E115" s="123"/>
      <c r="F115" s="123"/>
      <c r="G115" s="163"/>
      <c r="H115" s="163"/>
      <c r="I115" s="163"/>
      <c r="J115" s="163"/>
    </row>
    <row r="116" spans="1:14" ht="23.25" customHeight="1">
      <c r="A116" t="s">
        <v>343</v>
      </c>
      <c r="D116" s="80">
        <v>-1584560</v>
      </c>
      <c r="E116" s="123"/>
      <c r="F116" s="80">
        <v>-721188</v>
      </c>
      <c r="G116" s="21"/>
      <c r="H116" s="38">
        <v>0</v>
      </c>
      <c r="I116" s="21"/>
      <c r="J116" s="160">
        <v>0</v>
      </c>
    </row>
    <row r="117" spans="1:14" ht="23.25" customHeight="1">
      <c r="A117" s="2" t="s">
        <v>344</v>
      </c>
      <c r="B117" s="2"/>
      <c r="D117" s="5">
        <f>SUM(D114:D116)</f>
        <v>-5122949</v>
      </c>
      <c r="E117" s="5"/>
      <c r="F117" s="5">
        <f>SUM(F114:F116)</f>
        <v>-5759214</v>
      </c>
      <c r="G117" s="5"/>
      <c r="H117" s="5">
        <f>SUM(H114:H116)</f>
        <v>-442269</v>
      </c>
      <c r="I117" s="5"/>
      <c r="J117" s="5">
        <f>SUM(J114:J116)</f>
        <v>-776434</v>
      </c>
    </row>
    <row r="118" spans="1:14" ht="23.25" customHeight="1">
      <c r="A118" t="s">
        <v>345</v>
      </c>
      <c r="D118" s="19">
        <v>29526669</v>
      </c>
      <c r="E118" s="21"/>
      <c r="F118" s="19">
        <v>35285883</v>
      </c>
      <c r="G118" s="21"/>
      <c r="H118" s="21">
        <v>1902112</v>
      </c>
      <c r="I118" s="21"/>
      <c r="J118" s="21">
        <v>2678546</v>
      </c>
    </row>
    <row r="119" spans="1:14" ht="23.25" customHeight="1" thickBot="1">
      <c r="A119" s="2" t="s">
        <v>346</v>
      </c>
      <c r="B119" s="2"/>
      <c r="D119" s="142">
        <f>SUM(D117:D118)</f>
        <v>24403720</v>
      </c>
      <c r="E119" s="5"/>
      <c r="F119" s="142">
        <f>SUM(F117:F118)</f>
        <v>29526669</v>
      </c>
      <c r="G119" s="5"/>
      <c r="H119" s="142">
        <f>SUM(H117:H118)</f>
        <v>1459843</v>
      </c>
      <c r="I119" s="5"/>
      <c r="J119" s="142">
        <f>SUM(J117:J118)</f>
        <v>1902112</v>
      </c>
    </row>
    <row r="120" spans="1:14" ht="19.399999999999999" customHeight="1" thickTop="1">
      <c r="A120" s="2"/>
      <c r="B120" s="91"/>
      <c r="C120" s="89"/>
      <c r="D120" s="5"/>
      <c r="E120" s="5"/>
      <c r="F120" s="5"/>
      <c r="G120" s="5"/>
      <c r="H120" s="5"/>
      <c r="I120" s="5"/>
      <c r="J120" s="5"/>
    </row>
    <row r="121" spans="1:14" ht="21" customHeight="1">
      <c r="A121" s="91" t="s">
        <v>347</v>
      </c>
      <c r="C121" s="89"/>
      <c r="D121" s="21"/>
      <c r="E121" s="21"/>
      <c r="F121" s="21"/>
      <c r="G121" s="21"/>
      <c r="H121" s="21"/>
      <c r="I121" s="21"/>
      <c r="J121" s="21"/>
    </row>
    <row r="122" spans="1:14" ht="22">
      <c r="A122" s="98" t="s">
        <v>348</v>
      </c>
      <c r="B122" s="2" t="s">
        <v>349</v>
      </c>
      <c r="C122" s="89"/>
      <c r="D122" s="21"/>
      <c r="E122" s="21"/>
      <c r="F122" s="21"/>
      <c r="G122" s="21"/>
      <c r="H122" s="21"/>
      <c r="I122" s="21"/>
      <c r="J122" s="21"/>
    </row>
    <row r="123" spans="1:14" ht="21.5">
      <c r="B123" t="s">
        <v>350</v>
      </c>
      <c r="D123" s="21"/>
      <c r="E123" s="21"/>
      <c r="F123" s="21"/>
      <c r="G123" s="21"/>
      <c r="H123" s="21"/>
      <c r="I123" s="21"/>
      <c r="J123" s="21"/>
    </row>
    <row r="124" spans="1:14" ht="21.5">
      <c r="B124" t="s">
        <v>9</v>
      </c>
      <c r="C124" s="87">
        <v>5</v>
      </c>
      <c r="D124" s="21">
        <v>26135884</v>
      </c>
      <c r="E124" s="21"/>
      <c r="F124" s="21">
        <v>32949705</v>
      </c>
      <c r="G124" s="21"/>
      <c r="H124" s="21">
        <v>1459843</v>
      </c>
      <c r="I124" s="21"/>
      <c r="J124" s="164">
        <v>1902112</v>
      </c>
    </row>
    <row r="125" spans="1:14" ht="21.5">
      <c r="B125" t="s">
        <v>351</v>
      </c>
      <c r="C125" s="87">
        <v>17</v>
      </c>
      <c r="D125" s="132">
        <v>-1732164</v>
      </c>
      <c r="E125" s="21"/>
      <c r="F125" s="132">
        <v>-3423036</v>
      </c>
      <c r="G125" s="21"/>
      <c r="H125" s="38">
        <v>0</v>
      </c>
      <c r="I125" s="21"/>
      <c r="J125" s="38">
        <v>0</v>
      </c>
    </row>
    <row r="126" spans="1:14" ht="22.5" thickBot="1">
      <c r="B126" s="2" t="s">
        <v>352</v>
      </c>
      <c r="D126" s="142">
        <f>SUM(D124:D125)</f>
        <v>24403720</v>
      </c>
      <c r="E126" s="5"/>
      <c r="F126" s="142">
        <f>SUM(F124:F125)</f>
        <v>29526669</v>
      </c>
      <c r="G126" s="5"/>
      <c r="H126" s="142">
        <f>SUM(H124:H125)</f>
        <v>1459843</v>
      </c>
      <c r="I126" s="5"/>
      <c r="J126" s="142">
        <f>SUM(J124:J125)</f>
        <v>1902112</v>
      </c>
      <c r="K126" s="21"/>
      <c r="L126" s="21"/>
    </row>
    <row r="127" spans="1:14" ht="18" customHeight="1" thickTop="1">
      <c r="B127" s="2"/>
      <c r="D127" s="5"/>
      <c r="E127" s="5"/>
      <c r="F127" s="5"/>
      <c r="G127" s="5"/>
      <c r="H127" s="5"/>
      <c r="I127" s="5"/>
      <c r="J127" s="5"/>
      <c r="K127" s="71"/>
      <c r="L127" s="71"/>
      <c r="M127" s="71"/>
      <c r="N127" s="71"/>
    </row>
    <row r="128" spans="1:14" ht="22">
      <c r="A128" s="98" t="s">
        <v>353</v>
      </c>
      <c r="B128" s="2" t="s">
        <v>354</v>
      </c>
    </row>
    <row r="129" spans="1:10" s="87" customFormat="1" ht="8.15" customHeight="1">
      <c r="A129"/>
      <c r="D129"/>
      <c r="E129"/>
      <c r="F129"/>
      <c r="G129"/>
      <c r="H129"/>
      <c r="I129"/>
      <c r="J129"/>
    </row>
    <row r="130" spans="1:10" s="87" customFormat="1" ht="23.25" customHeight="1">
      <c r="A130"/>
      <c r="B130" s="97" t="s">
        <v>355</v>
      </c>
      <c r="C130" s="97"/>
      <c r="D130" s="79"/>
      <c r="E130" s="165"/>
      <c r="F130" s="79"/>
      <c r="G130" s="165"/>
      <c r="H130" s="165"/>
      <c r="I130" s="165"/>
      <c r="J130" s="165"/>
    </row>
    <row r="131" spans="1:10" s="87" customFormat="1" ht="23.25" customHeight="1">
      <c r="A131"/>
      <c r="B131" s="97" t="s">
        <v>364</v>
      </c>
      <c r="C131" s="97"/>
      <c r="D131" s="79"/>
      <c r="E131" s="165"/>
      <c r="F131" s="79"/>
      <c r="G131" s="165"/>
      <c r="H131" s="165"/>
      <c r="I131" s="165"/>
      <c r="J131" s="165"/>
    </row>
    <row r="132" spans="1:10" ht="8.15" customHeight="1">
      <c r="B132" s="130"/>
    </row>
    <row r="133" spans="1:10" ht="23.25" customHeight="1">
      <c r="B133" s="97" t="s">
        <v>356</v>
      </c>
    </row>
    <row r="134" spans="1:10" ht="23.25" customHeight="1">
      <c r="B134" s="97" t="s">
        <v>357</v>
      </c>
    </row>
    <row r="135" spans="1:10" ht="8.15" customHeight="1">
      <c r="B135" s="130"/>
    </row>
    <row r="136" spans="1:10" ht="23.25" customHeight="1">
      <c r="B136" s="97" t="s">
        <v>363</v>
      </c>
    </row>
  </sheetData>
  <mergeCells count="41">
    <mergeCell ref="H42:J42"/>
    <mergeCell ref="H6:J6"/>
    <mergeCell ref="H38:J38"/>
    <mergeCell ref="A82:B82"/>
    <mergeCell ref="A83:B83"/>
    <mergeCell ref="D41:F41"/>
    <mergeCell ref="D6:F6"/>
    <mergeCell ref="A42:B42"/>
    <mergeCell ref="D42:F42"/>
    <mergeCell ref="A41:B41"/>
    <mergeCell ref="A4:B4"/>
    <mergeCell ref="H4:J4"/>
    <mergeCell ref="D4:F4"/>
    <mergeCell ref="A5:B5"/>
    <mergeCell ref="H5:J5"/>
    <mergeCell ref="D5:F5"/>
    <mergeCell ref="A108:B108"/>
    <mergeCell ref="D110:F110"/>
    <mergeCell ref="D108:F108"/>
    <mergeCell ref="D109:F109"/>
    <mergeCell ref="D43:F43"/>
    <mergeCell ref="D82:F82"/>
    <mergeCell ref="D83:F83"/>
    <mergeCell ref="A109:B109"/>
    <mergeCell ref="D84:F84"/>
    <mergeCell ref="H3:J3"/>
    <mergeCell ref="H40:J40"/>
    <mergeCell ref="H81:J81"/>
    <mergeCell ref="H107:J107"/>
    <mergeCell ref="H110:J110"/>
    <mergeCell ref="H106:J106"/>
    <mergeCell ref="H108:J108"/>
    <mergeCell ref="H109:J109"/>
    <mergeCell ref="H39:J39"/>
    <mergeCell ref="H105:J105"/>
    <mergeCell ref="H43:J43"/>
    <mergeCell ref="H79:J79"/>
    <mergeCell ref="H83:J83"/>
    <mergeCell ref="H84:J84"/>
    <mergeCell ref="H82:J82"/>
    <mergeCell ref="H41:J41"/>
  </mergeCells>
  <pageMargins left="0.8" right="0.7" top="0.48" bottom="0.5" header="0.5" footer="0.5"/>
  <pageSetup paperSize="9" scale="81" firstPageNumber="19" fitToHeight="4" orientation="portrait" useFirstPageNumber="1" r:id="rId1"/>
  <headerFooter>
    <oddFooter>&amp;L หมายเหตุประกอบงบการเงินเป็นส่วนหนึ่งของงบการเงินนี้
&amp;C&amp;14&amp;P</oddFooter>
  </headerFooter>
  <rowBreaks count="3" manualBreakCount="3">
    <brk id="37" max="9" man="1"/>
    <brk id="78" max="9" man="1"/>
    <brk id="104" max="9" man="1"/>
  </rowBreaks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EF487FF5EAD478C56E46EB2647B5C" ma:contentTypeVersion="6" ma:contentTypeDescription="Create a new document." ma:contentTypeScope="" ma:versionID="301a41aa1d99fd77b532b5200ef5d390">
  <xsd:schema xmlns:xsd="http://www.w3.org/2001/XMLSchema" xmlns:xs="http://www.w3.org/2001/XMLSchema" xmlns:p="http://schemas.microsoft.com/office/2006/metadata/properties" xmlns:ns2="a8acd0d5-fb19-432b-be53-e7064cd0070b" xmlns:ns3="4860c8b8-31a0-417d-83b0-09c9b06ddb52" targetNamespace="http://schemas.microsoft.com/office/2006/metadata/properties" ma:root="true" ma:fieldsID="29c87496dec00c88883bcec20a5c76a8" ns2:_="" ns3:_="">
    <xsd:import namespace="a8acd0d5-fb19-432b-be53-e7064cd0070b"/>
    <xsd:import namespace="4860c8b8-31a0-417d-83b0-09c9b06ddb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acd0d5-fb19-432b-be53-e7064cd0070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0c8b8-31a0-417d-83b0-09c9b06ddb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B1E9E3-46D7-4E24-8B54-7A2D9C04E3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acd0d5-fb19-432b-be53-e7064cd0070b"/>
    <ds:schemaRef ds:uri="4860c8b8-31a0-417d-83b0-09c9b06ddb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921EEC-EC61-421D-9BD9-4D893ABFAA2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6E6F4C3-A712-4B70-901C-4D2728D05EF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ed8881d-4062-46d6-b0ca-1cc939420954}" enabled="1" method="Privileged" siteId="{deff24bb-2089-4400-8c8e-f71e680378b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BS-7-10</vt:lpstr>
      <vt:lpstr>PL-11-14</vt:lpstr>
      <vt:lpstr>CH 16 - oldver </vt:lpstr>
      <vt:lpstr>CH 15</vt:lpstr>
      <vt:lpstr>CH 16</vt:lpstr>
      <vt:lpstr>CH 17</vt:lpstr>
      <vt:lpstr>CH 18</vt:lpstr>
      <vt:lpstr>CF-19-22</vt:lpstr>
      <vt:lpstr>'BS-7-10'!Print_Area</vt:lpstr>
      <vt:lpstr>'CF-19-22'!Print_Area</vt:lpstr>
      <vt:lpstr>'CH 15'!Print_Area</vt:lpstr>
      <vt:lpstr>'CH 16'!Print_Area</vt:lpstr>
      <vt:lpstr>'CH 16 - oldver '!Print_Area</vt:lpstr>
      <vt:lpstr>'CH 17'!Print_Area</vt:lpstr>
      <vt:lpstr>'CH 18'!Print_Area</vt:lpstr>
      <vt:lpstr>'PL-11-14'!Print_Area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Chanaporn, Hongviboonvate</dc:creator>
  <cp:keywords/>
  <dc:description/>
  <cp:lastModifiedBy>CHANIKARN CHINSOMBOON</cp:lastModifiedBy>
  <cp:revision/>
  <cp:lastPrinted>2024-02-27T11:48:02Z</cp:lastPrinted>
  <dcterms:created xsi:type="dcterms:W3CDTF">2006-01-06T08:39:44Z</dcterms:created>
  <dcterms:modified xsi:type="dcterms:W3CDTF">2024-02-27T13:27:23Z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0">
    <vt:lpwstr>Thai</vt:lpwstr>
  </property>
  <property fmtid="{D5CDD505-2E9C-101B-9397-08002B2CF9AE}" pid="3" name="Categories0">
    <vt:lpwstr>Interim Financial Statements Template</vt:lpwstr>
  </property>
  <property fmtid="{D5CDD505-2E9C-101B-9397-08002B2CF9AE}" pid="4" name="MSIP_Label_4ed8881d-4062-46d6-b0ca-1cc939420954_Enabled">
    <vt:lpwstr>true</vt:lpwstr>
  </property>
  <property fmtid="{D5CDD505-2E9C-101B-9397-08002B2CF9AE}" pid="5" name="MSIP_Label_4ed8881d-4062-46d6-b0ca-1cc939420954_SetDate">
    <vt:lpwstr>2022-02-28T04:09:39Z</vt:lpwstr>
  </property>
  <property fmtid="{D5CDD505-2E9C-101B-9397-08002B2CF9AE}" pid="6" name="MSIP_Label_4ed8881d-4062-46d6-b0ca-1cc939420954_Method">
    <vt:lpwstr>Privileged</vt:lpwstr>
  </property>
  <property fmtid="{D5CDD505-2E9C-101B-9397-08002B2CF9AE}" pid="7" name="MSIP_Label_4ed8881d-4062-46d6-b0ca-1cc939420954_Name">
    <vt:lpwstr>Public</vt:lpwstr>
  </property>
  <property fmtid="{D5CDD505-2E9C-101B-9397-08002B2CF9AE}" pid="8" name="MSIP_Label_4ed8881d-4062-46d6-b0ca-1cc939420954_SiteId">
    <vt:lpwstr>deff24bb-2089-4400-8c8e-f71e680378b2</vt:lpwstr>
  </property>
  <property fmtid="{D5CDD505-2E9C-101B-9397-08002B2CF9AE}" pid="9" name="MSIP_Label_4ed8881d-4062-46d6-b0ca-1cc939420954_ActionId">
    <vt:lpwstr>1bf93448-d87f-48dc-99fd-f7436057f2f1</vt:lpwstr>
  </property>
  <property fmtid="{D5CDD505-2E9C-101B-9397-08002B2CF9AE}" pid="10" name="MSIP_Label_4ed8881d-4062-46d6-b0ca-1cc939420954_ContentBits">
    <vt:lpwstr>0</vt:lpwstr>
  </property>
  <property fmtid="{D5CDD505-2E9C-101B-9397-08002B2CF9AE}" pid="11" name="ContentTypeId">
    <vt:lpwstr>0x01010061DEF487FF5EAD478C56E46EB2647B5C</vt:lpwstr>
  </property>
</Properties>
</file>